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82D2BC14-480F-4614-83FE-B94B71D1C74A}" xr6:coauthVersionLast="47" xr6:coauthVersionMax="47" xr10:uidLastSave="{00000000-0000-0000-0000-000000000000}"/>
  <bookViews>
    <workbookView xWindow="-120" yWindow="-120" windowWidth="29040" windowHeight="15720" xr2:uid="{762C6EA4-84DD-4426-B150-5A6A90751334}"/>
  </bookViews>
  <sheets>
    <sheet name="เก็บข้อมูลHRD" sheetId="1" r:id="rId1"/>
    <sheet name="รอบ1" sheetId="5" r:id="rId2"/>
    <sheet name="รอบ2" sheetId="4" r:id="rId3"/>
    <sheet name="สรุปผลHRD" sheetId="2" r:id="rId4"/>
    <sheet name="ตรวจสอบชื่อผู้ยังไม่ได้รับพัฒนา" sheetId="3" r:id="rId5"/>
  </sheets>
  <definedNames>
    <definedName name="_xlnm._FilterDatabase" localSheetId="0" hidden="1">เก็บข้อมูลHRD!$A$6:$M$111</definedName>
    <definedName name="_xlnm._FilterDatabase" localSheetId="4" hidden="1">ตรวจสอบชื่อผู้ยังไม่ได้รับพัฒนา!$A$4:$D$4</definedName>
    <definedName name="_xlnm.Print_Area" localSheetId="0">เก็บข้อมูลHRD!$A$1:$M$124</definedName>
    <definedName name="_xlnm.Print_Area" localSheetId="3">สรุปผลHRD!$A$1:$N$24</definedName>
    <definedName name="_xlnm.Print_Titles" localSheetId="0">เก็บข้อมูลHRD!$6:$6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" i="2" l="1"/>
  <c r="I4" i="2"/>
  <c r="M4" i="2"/>
  <c r="F19" i="2" l="1" a="1"/>
  <c r="F19" i="2" s="1"/>
  <c r="D19" i="2" a="1"/>
  <c r="D19" i="2" s="1"/>
  <c r="D14" i="3" l="1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6" i="3"/>
  <c r="D7" i="3"/>
  <c r="D8" i="3"/>
  <c r="D9" i="3"/>
  <c r="D10" i="3"/>
  <c r="D11" i="3"/>
  <c r="D12" i="3"/>
  <c r="D13" i="3"/>
  <c r="D5" i="3"/>
  <c r="M16" i="2"/>
  <c r="M15" i="2"/>
  <c r="M14" i="2"/>
  <c r="M13" i="2"/>
  <c r="M12" i="2"/>
  <c r="M11" i="2"/>
  <c r="M10" i="2"/>
  <c r="M9" i="2"/>
  <c r="M8" i="2"/>
  <c r="M7" i="2"/>
  <c r="J16" i="2"/>
  <c r="J15" i="2"/>
  <c r="J14" i="2"/>
  <c r="J13" i="2"/>
  <c r="J12" i="2"/>
  <c r="J11" i="2"/>
  <c r="J7" i="2"/>
  <c r="J9" i="2"/>
  <c r="J8" i="2"/>
  <c r="D22" i="2" a="1"/>
  <c r="D22" i="2" s="1"/>
  <c r="F22" i="2" s="1" a="1"/>
  <c r="F18" i="2" a="1"/>
  <c r="F18" i="2" s="1"/>
  <c r="D18" i="2"/>
  <c r="F13" i="2" a="1"/>
  <c r="F13" i="2" s="1"/>
  <c r="F14" i="2" a="1"/>
  <c r="F14" i="2" s="1"/>
  <c r="D14" i="2" a="1"/>
  <c r="D14" i="2" s="1"/>
  <c r="D13" i="2" a="1"/>
  <c r="D13" i="2" s="1"/>
  <c r="F9" i="2" a="1"/>
  <c r="F9" i="2" s="1"/>
  <c r="F10" i="2" s="1" a="1"/>
  <c r="F8" i="2" a="1"/>
  <c r="F8" i="2" s="1"/>
  <c r="D9" i="2" a="1"/>
  <c r="D9" i="2" s="1"/>
  <c r="D10" i="2" s="1" a="1"/>
  <c r="D8" i="2" a="1"/>
  <c r="D8" i="2" s="1"/>
  <c r="J10" i="2" a="1"/>
  <c r="J10" i="2" s="1"/>
  <c r="F4" i="2"/>
  <c r="D4" i="2"/>
  <c r="F22" i="2" l="1"/>
  <c r="D10" i="2"/>
  <c r="F10" i="2"/>
  <c r="F20" i="2"/>
  <c r="D20" i="2"/>
  <c r="D2" i="2"/>
  <c r="D15" i="2" l="1"/>
  <c r="F15" i="2"/>
  <c r="M17" i="2" l="1"/>
  <c r="J17" i="2"/>
  <c r="D24" i="2" l="1" a="1"/>
  <c r="D24" i="2" s="1"/>
  <c r="F24" i="2" a="1"/>
  <c r="F24" i="2" s="1"/>
</calcChain>
</file>

<file path=xl/sharedStrings.xml><?xml version="1.0" encoding="utf-8"?>
<sst xmlns="http://schemas.openxmlformats.org/spreadsheetml/2006/main" count="2309" uniqueCount="169">
  <si>
    <t>ที่</t>
  </si>
  <si>
    <t>ตำแหน่ง/ ระดับ</t>
  </si>
  <si>
    <t>หน่วยงานที่จัด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</si>
  <si>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</si>
  <si>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</si>
  <si>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</si>
  <si>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</si>
  <si>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ชื่อหน่วยงาน</t>
  </si>
  <si>
    <t>จำนวนครั้งที่ขรก.ได้รับการพัฒนา (ครั้ง)</t>
  </si>
  <si>
    <t>จำนวนขรก.ที่ได้รับการพัฒนา (คน)</t>
  </si>
  <si>
    <t>จำนวนครั้งที่พรก.ได้รับการพัฒนา (ครั้ง)</t>
  </si>
  <si>
    <t>จำนวนพรก.ที่ได้รับการพัฒนา (คน)</t>
  </si>
  <si>
    <t>รวมทั้งปีงบประมาณ</t>
  </si>
  <si>
    <t>รอบการประเมินที่ 1</t>
  </si>
  <si>
    <t>รอบการประเมินที่ 2</t>
  </si>
  <si>
    <t>1)ความรู้/ทักษะเฉพาะทางในสายงาน</t>
  </si>
  <si>
    <t>2)ภาษา</t>
  </si>
  <si>
    <t>3)ภาวะผู้นำ/คุณธรรม/จริยธรรม</t>
  </si>
  <si>
    <t>4)จิตอาสา/บริการ</t>
  </si>
  <si>
    <t>5)ความรับผิดชอบ/ซื่อสัตย์สุจริต</t>
  </si>
  <si>
    <t>6)ทำงานเป็นทีม</t>
  </si>
  <si>
    <t>9)การใช้เทคโนโลยี</t>
  </si>
  <si>
    <t>10)ทักษะการคิด</t>
  </si>
  <si>
    <t>4)ชุมชนนักปฏิบัติ(CoP)</t>
  </si>
  <si>
    <t>7)คิดค้น/พัฒนาและประยุกต์ใช้นวัตกรรมใหม่ๆ</t>
  </si>
  <si>
    <t>8)กฎหมาย/กฎระเบียบในการปฏิบัติงาน</t>
  </si>
  <si>
    <t>5)สอนงาน</t>
  </si>
  <si>
    <t>6)มอบหมายงาน</t>
  </si>
  <si>
    <t>7)ดูงานนอกสถานที่</t>
  </si>
  <si>
    <t>8)หมุนเวียนงาน</t>
  </si>
  <si>
    <t>9)เรียนรู้ด้วยตนเอง</t>
  </si>
  <si>
    <t>10)อื่นๆ</t>
  </si>
  <si>
    <t>สรุปขอบเขตการพัฒนาความรู้/ทักษะ/คุณลักษณะ (ครั้ง)</t>
  </si>
  <si>
    <t>สรุปวิธีการพัฒนา (ครั้ง)</t>
  </si>
  <si>
    <t>ผลการพัฒนาบุคลากร รอบการประเมินที่ 1</t>
  </si>
  <si>
    <t>ผลการพัฒนาบุคลากร รอบการประเมินที่ 2</t>
  </si>
  <si>
    <t>ผลการพัฒนาบุคลากร ทั้งปีงบประมาณ</t>
  </si>
  <si>
    <t>ร้อยละของบุคลากรที่สามารถนำความรู้ไปใช้ประโยชน์</t>
  </si>
  <si>
    <t>จำนวนบุคลากรที่สามารถนำความรู้ไปใช้ประโยชน์ (คน)</t>
  </si>
  <si>
    <t>ผลการนำความรู้ไปใช้ประโยชน์ ทั้งปีงบประมาณ</t>
  </si>
  <si>
    <t>2)อบรมกับหน่วยงานในกรมฯ</t>
  </si>
  <si>
    <t>ค่าใช้จ่ายในการพัฒนาบุคลากร ทั้งปีงบประมาณ</t>
  </si>
  <si>
    <t>ค่าใช้จ่ายรวมทั้งหน่วยงาน (บาท)</t>
  </si>
  <si>
    <t>ช่วงเวลา (วันที่)</t>
  </si>
  <si>
    <t>จำนวนชั่วโมง</t>
  </si>
  <si>
    <t>วันที่ส่งรายงาน</t>
  </si>
  <si>
    <t>จำนวนข้าราชการ
ทั้งหมดในหน่วยงาน (คน)</t>
  </si>
  <si>
    <t>ปีงบประมาณ (พ.ศ.)</t>
  </si>
  <si>
    <t>1)อบรมกับหน่วยงานนอกกรมฯ</t>
  </si>
  <si>
    <t>3)e-Learning</t>
  </si>
  <si>
    <t>รายงานผลการนำไปใช้ประโยชน์</t>
  </si>
  <si>
    <t>ข้าราชการ</t>
  </si>
  <si>
    <t>รวม (ครั้ง)</t>
  </si>
  <si>
    <t>จำนวนพนักงานราชการทั้งหมดในหน่วยงาน (คน)</t>
  </si>
  <si>
    <t xml:space="preserve">ชื่อหน่วยงาน   </t>
  </si>
  <si>
    <t>กอ</t>
  </si>
  <si>
    <t>ลำดับ</t>
  </si>
  <si>
    <t xml:space="preserve"> </t>
  </si>
  <si>
    <t>ค่าใช้จ่ายเฉลี่ย/คน (เฉพาะหลักสูตรที่มีค่าธรรมเนียม)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</si>
  <si>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ทั้งหมด
ในหน่วยงาน (คน)</t>
    </r>
  </si>
  <si>
    <r>
      <t>จำนวน</t>
    </r>
    <r>
      <rPr>
        <b/>
        <u/>
        <sz val="11.3"/>
        <color theme="1"/>
        <rFont val="TH SarabunPSK"/>
        <family val="2"/>
      </rPr>
      <t>พนักงานราชการ</t>
    </r>
    <r>
      <rPr>
        <b/>
        <sz val="11.3"/>
        <color theme="1"/>
        <rFont val="TH SarabunPSK"/>
        <family val="2"/>
      </rPr>
      <t>ทั้งหมด
ในหน่วยงาน (คน)</t>
    </r>
  </si>
  <si>
    <t>หมายเหตุ  นำส่งกองการเจ้าหน้าที่เป็นไฟล์เท่านั้น</t>
  </si>
  <si>
    <r>
      <t>คำนำหน้าชื่อ (</t>
    </r>
    <r>
      <rPr>
        <b/>
        <sz val="17"/>
        <color rgb="FFFF0000"/>
        <rFont val="TH SarabunPSK"/>
        <family val="2"/>
      </rPr>
      <t>ไม่ใช้ตัวย่อ</t>
    </r>
    <r>
      <rPr>
        <b/>
        <sz val="17"/>
        <color theme="1"/>
        <rFont val="TH SarabunPSK"/>
        <family val="2"/>
      </rPr>
      <t xml:space="preserve">)/
ชื่อ-สกุล </t>
    </r>
  </si>
  <si>
    <r>
      <t>คำนำหน้าชื่อ (</t>
    </r>
    <r>
      <rPr>
        <b/>
        <sz val="12"/>
        <color rgb="FFFF0000"/>
        <rFont val="TH SarabunPSK"/>
        <family val="2"/>
      </rPr>
      <t>ไม่ใช้ตัวย่อ</t>
    </r>
    <r>
      <rPr>
        <b/>
        <sz val="12"/>
        <color theme="1"/>
        <rFont val="TH SarabunPSK"/>
        <family val="2"/>
      </rPr>
      <t xml:space="preserve">)/
ชื่อ-สกุล </t>
    </r>
  </si>
  <si>
    <t>โปรแกรมตรวจสอบรายชื่อผู้ที่ยังไม่ได้รับการพัฒนา (หากต้องการ)</t>
  </si>
  <si>
    <t>สถานะการได้รับการพัฒนา
ตั้งแต่ต้นปีงบประมาณ - ปัจจุบัน</t>
  </si>
  <si>
    <t>นางสาวใจดี มีสุข</t>
  </si>
  <si>
    <t>นายสัตวแพทย์ปฏิบัติการ</t>
  </si>
  <si>
    <t>พนักงานราชการ</t>
  </si>
  <si>
    <r>
      <t xml:space="preserve">                                   </t>
    </r>
    <r>
      <rPr>
        <b/>
        <u/>
        <sz val="12"/>
        <color theme="1"/>
        <rFont val="TH SarabunPSK"/>
        <family val="2"/>
      </rPr>
      <t>เป้าหมายการพัฒนาบุคลากรกรมปศุสัตว์
ตัวชี้วัด:</t>
    </r>
    <r>
      <rPr>
        <sz val="12"/>
        <color theme="1"/>
        <rFont val="TH SarabunPSK"/>
        <family val="2"/>
      </rPr>
      <t xml:space="preserve"> ร้อยละของบุคลากรในหน่วยงาน (ข้าราชการและพนักงานราชการ) ที่ได้รับการพัฒนาความรู้ ทักษะ และสมรรถนะที่จำเป็นต่อการปฏิบัติงาน ไม่น้อยกว่า 1 ครั้งต่อปี
</t>
    </r>
    <r>
      <rPr>
        <b/>
        <u/>
        <sz val="12"/>
        <color theme="1"/>
        <rFont val="TH SarabunPSK"/>
        <family val="2"/>
      </rPr>
      <t>ค่าเป้าหมาย:</t>
    </r>
    <r>
      <rPr>
        <sz val="12"/>
        <color theme="1"/>
        <rFont val="TH SarabunPSK"/>
        <family val="2"/>
      </rPr>
      <t xml:space="preserve">       ปีงบประมาณ พ.ศ. 2561 ค่าเป้าหมาย ร้อยละ 60
                       ปีงบประมาณ พ.ศ. 2562 ค่าเป้าหมาย ร้อยละ 70
                       ปีงบประมาณ พ.ศ. 2563 ค่าเป้าหมาย ร้อยละ 80
                       ปีงบประมาณ พ.ศ. 2564 ค่าเป้าหมาย ร้อยละ 90
                       ปีงบประมาณ พ.ศ. 2565 ค่าเป้าหมาย ร้อยละ 100</t>
    </r>
  </si>
  <si>
    <t>ระบุชื่อเรื่อง/หลักสูตรที่พัฒนา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</si>
  <si>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  <family val="2"/>
      </rPr>
      <t>ตัวอย่างที่1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  <family val="2"/>
      </rPr>
      <t>ตัวอย่างที่2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</si>
  <si>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t>ค่าธรรมเนียมหลักสูตร (ถ้ามี) (บาท)</t>
  </si>
  <si>
    <r>
      <rPr>
        <b/>
        <sz val="22"/>
        <rFont val="TH SarabunPSK"/>
        <family val="2"/>
      </rPr>
      <t xml:space="preserve">                      </t>
    </r>
    <r>
      <rPr>
        <b/>
        <i/>
        <u/>
        <sz val="22"/>
        <rFont val="JasmineUPC"/>
        <family val="1"/>
      </rPr>
      <t>โปรแกรม</t>
    </r>
    <r>
      <rPr>
        <b/>
        <i/>
        <u/>
        <sz val="36"/>
        <color theme="4"/>
        <rFont val="JasmineUPC"/>
        <family val="1"/>
      </rPr>
      <t>สรุปผล</t>
    </r>
    <r>
      <rPr>
        <b/>
        <i/>
        <u/>
        <sz val="22"/>
        <rFont val="JasmineUPC"/>
        <family val="1"/>
      </rPr>
      <t>การพัฒนาบุคลากรกรมปศุสัตว์รายหน่วยงาน</t>
    </r>
  </si>
  <si>
    <r>
      <t xml:space="preserve">  </t>
    </r>
    <r>
      <rPr>
        <b/>
        <i/>
        <sz val="18"/>
        <rFont val="JasmineUPC"/>
        <family val="1"/>
      </rPr>
      <t xml:space="preserve">  </t>
    </r>
    <r>
      <rPr>
        <b/>
        <i/>
        <u/>
        <sz val="18"/>
        <rFont val="JasmineUPC"/>
        <family val="1"/>
      </rPr>
      <t>แบบฟอร์มเก็บข้อมูล</t>
    </r>
    <r>
      <rPr>
        <b/>
        <i/>
        <u/>
        <sz val="28"/>
        <color theme="4"/>
        <rFont val="JasmineUPC"/>
        <family val="1"/>
      </rPr>
      <t>ผล</t>
    </r>
    <r>
      <rPr>
        <b/>
        <i/>
        <u/>
        <sz val="18"/>
        <rFont val="JasmineUPC"/>
        <family val="1"/>
      </rPr>
      <t>การพัฒนาบุคลากรกรมปศุสัตว์รายหน่วยงาน</t>
    </r>
  </si>
  <si>
    <r>
      <rPr>
        <b/>
        <u/>
        <sz val="16"/>
        <color theme="1"/>
        <rFont val="TH SarabunPSK"/>
        <family val="2"/>
      </rPr>
      <t>คำชี้แจง</t>
    </r>
    <r>
      <rPr>
        <sz val="16"/>
        <color theme="1"/>
        <rFont val="TH SarabunPSK"/>
        <family val="2"/>
      </rPr>
      <t xml:space="preserve">  ให้ท่านป้อนรายชื่อบุคลากรทุกคนในหน่วยงาน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</t>
    </r>
    <r>
      <rPr>
        <sz val="16"/>
        <rFont val="TH SarabunPSK"/>
        <family val="2"/>
      </rPr>
      <t xml:space="preserve"> "เก็บข้อมูลHRD"</t>
    </r>
    <r>
      <rPr>
        <sz val="16"/>
        <color theme="7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หากรายชื่อใดเคยได้รับการพัฒนาแล้วอย่างน้อย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  <family val="2"/>
      </rPr>
      <t xml:space="preserve">"ได้รับการพัฒนาแล้ว"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"ยังไม่ได้รับการพัฒนา"</t>
    </r>
  </si>
  <si>
    <t>ผู้บันทึกข้อมูล</t>
  </si>
  <si>
    <t>ร้อยละของขรก.ที่ได้รับการพัฒนาไม่น้อยกว่า 1 ครั้ง/ปี</t>
  </si>
  <si>
    <t>ร้อยละของพรก.ที่ได้รับการพัฒนาไม่น้อยกว่า 1 ครั้ง/ปี</t>
  </si>
  <si>
    <t>ความรู้/ทักษะเฉพาะทางในสายงาน</t>
  </si>
  <si>
    <t>เจ้าพนักงานสัตวบาล</t>
  </si>
  <si>
    <t>นักวิชาการสัตวบาล</t>
  </si>
  <si>
    <t>e-Learning</t>
  </si>
  <si>
    <t>การใช้เทคโนโลยี</t>
  </si>
  <si>
    <t>สำนักงานปศุสัตว์จังหวัดประจวบคีรีขันธ์</t>
  </si>
  <si>
    <t>น.ส.ดวงดาว วัฒนวนาพงษ์</t>
  </si>
  <si>
    <t>นางสาวจิดาภา พัทธนกานต์</t>
  </si>
  <si>
    <t>เจ้าพนักงานการเงินปฏิบัติงาน</t>
  </si>
  <si>
    <t>นางสาวดวงดาว วัฒนวนาพงษ์</t>
  </si>
  <si>
    <t>เจ้าพนักงานธุรการชำนาญงาน</t>
  </si>
  <si>
    <t>นางสาวศิริมา จินดาแจ้ง</t>
  </si>
  <si>
    <t>นายสัตวแพทย์ชำนาญการ</t>
  </si>
  <si>
    <t>นายกันตพัฒน์ ติระการ</t>
  </si>
  <si>
    <t>นางสาวเสาวรส โมรา</t>
  </si>
  <si>
    <t>นางสาวบุษราคัม คณะรมย์</t>
  </si>
  <si>
    <t>นางสาวกิจตาภรณ์ แสงจันทร์</t>
  </si>
  <si>
    <t>นางสาววาณี ศิลประสาทเอก</t>
  </si>
  <si>
    <t>นักวิชาการสัตวบาลชำนาญการพิเศษ</t>
  </si>
  <si>
    <t>นางสาวกาญจนี ริดกว้าง</t>
  </si>
  <si>
    <t>นักวิชาการสัตวบาลปฏิบัติการ</t>
  </si>
  <si>
    <t>นางสาวอุบลวรรณ จตุรพาหุ</t>
  </si>
  <si>
    <t>นายสัตวแพทย์ชำนาญการพิเศษ</t>
  </si>
  <si>
    <t>นางสาวฟาฏิน สะมาแอ</t>
  </si>
  <si>
    <t>นายธีรศักดิ์ นาคใหญ่</t>
  </si>
  <si>
    <t>สัตวแพทย์อาวุโส</t>
  </si>
  <si>
    <t>นางสาวเบญจวรรณ พูลนิล</t>
  </si>
  <si>
    <t>นายบรรเจิด อุ่นจิตต์</t>
  </si>
  <si>
    <t>เจ้าพนักงานสัตวบาลชำนาญงาน</t>
  </si>
  <si>
    <t>นายสันต์ ผลไพศาลศักดิ์</t>
  </si>
  <si>
    <t>นางสาวกนกนุช พวงพุก</t>
  </si>
  <si>
    <t>นายลือศักดิ์ สุทธิธรรม</t>
  </si>
  <si>
    <t>นายอภิเดช กุมภการ</t>
  </si>
  <si>
    <t>เจ้าพนักงานสัตวบาลปฏิบัติงาน</t>
  </si>
  <si>
    <t>นายไชยวัฒน์ นันทชมชื่น</t>
  </si>
  <si>
    <t>นายวีระพันธ์ เหมือนแท้</t>
  </si>
  <si>
    <t>นายอธิวัฒน์ แซ่เจา</t>
  </si>
  <si>
    <t>นางสาวกนกอร นนท์ศิริ</t>
  </si>
  <si>
    <t>นายเบ็ญจะ เหมือนแท้</t>
  </si>
  <si>
    <t>นางสาววีรญา ปิ่นเงิน</t>
  </si>
  <si>
    <t>นางสาวนภาภรณ์ ศิริทรัพย์</t>
  </si>
  <si>
    <t>นายธีรพงษ์ ใชโทนุย</t>
  </si>
  <si>
    <t>นางสาวเขมิกา ฐาปนกุลพงษ์</t>
  </si>
  <si>
    <t>นายพิทยา คณะมะ</t>
  </si>
  <si>
    <t>นางสุกัญญา มณฑา</t>
  </si>
  <si>
    <t>นายอดิศักดิ์ เลิศบรรจง</t>
  </si>
  <si>
    <t>นายชัยสิทธิ์ เกษมสุขไพศาล</t>
  </si>
  <si>
    <t>นางสาววาสิฏฐี น้อยเพ็ง</t>
  </si>
  <si>
    <t>นางสาวเอกลักษณ์ เพ็งสาว่าง</t>
  </si>
  <si>
    <t>นายศุภชัย ลิ้มกุลวราภิวัฒน์</t>
  </si>
  <si>
    <t>นางสาววรินทร์ธร ดีหริ่ง</t>
  </si>
  <si>
    <t>เจ้าหน้าที่ระบบงานคอมพิวเตอร์</t>
  </si>
  <si>
    <t>นางกรวรณ ทองธุกิจ</t>
  </si>
  <si>
    <t>พนักงานผู้ช่วยสัตวบาล</t>
  </si>
  <si>
    <t>นางสาวขวัญดาว เปลี่ยนปราณ</t>
  </si>
  <si>
    <t>นางสายัณห์ สระทองหน</t>
  </si>
  <si>
    <t>นายมนูญ คล้ายทิพย์</t>
  </si>
  <si>
    <t>นายชาตรี นิลบดี</t>
  </si>
  <si>
    <t>นายพินิจ ทองจันทร์</t>
  </si>
  <si>
    <t>นายศศิริ บุญมา</t>
  </si>
  <si>
    <t>นางชื่นจิตต์ ชูทอง</t>
  </si>
  <si>
    <t>นางสาวสุนันทา ดาวทอง</t>
  </si>
  <si>
    <t>นายบรรเทิง พรหมจินดา</t>
  </si>
  <si>
    <t>นางสาวพวงปราง หอมทวนลม</t>
  </si>
  <si>
    <t>นายพงศ์ศิริ คงศรี</t>
  </si>
  <si>
    <t>นายสมภพ ติดพุก</t>
  </si>
  <si>
    <t>นายนฤเทพ เกตุสอาด</t>
  </si>
  <si>
    <t>นายชาญศิลป์ ทำบัวชา</t>
  </si>
  <si>
    <t>นายพยอม วงษ์เนตร</t>
  </si>
  <si>
    <t>นางนันทิพร สูงยิ่ง</t>
  </si>
  <si>
    <t>นายจตุรงค์ จุลพงษ์</t>
  </si>
  <si>
    <t>นายสันติ วงษ์สวัสดิ์</t>
  </si>
  <si>
    <t>นายกฤษณะ คำกาหลง</t>
  </si>
  <si>
    <t>นายกัญติพงษ์ สังข์ประเสริฐ</t>
  </si>
  <si>
    <t>นายประพัฒน์ ละม้าย</t>
  </si>
  <si>
    <t>นายไพศาล เลี้ยงปิยะประเสริฐ</t>
  </si>
  <si>
    <t>นางสาวนารีรัตน์ เดชจรูญ</t>
  </si>
  <si>
    <t>นายอภิลักษณ์ บุญล้อม</t>
  </si>
  <si>
    <t>การใช้งานระบบสารบรรณอิเล็กทรอนิกส์</t>
  </si>
  <si>
    <t>วัยใส ฉลาดรู้เน็ต</t>
  </si>
  <si>
    <t>วัยเก๋า ฉลาดรู้เน็ต</t>
  </si>
  <si>
    <t>การใช้เครื่องมือและวิธีการผ่าตัดทำหมันสุนัขและแมว</t>
  </si>
  <si>
    <t>ทักษะในการทำงานวิจัยให้มีประสิทธิภาพ</t>
  </si>
  <si>
    <t>สอนงาน</t>
  </si>
  <si>
    <t>สนง.ปศจ.ปข</t>
  </si>
  <si>
    <t>เม.ย.67</t>
  </si>
  <si>
    <t>ก.ค.67</t>
  </si>
  <si>
    <t>ส.ค.67</t>
  </si>
  <si>
    <t>ใบประกาศ</t>
  </si>
  <si>
    <t>เพื่อให้เกิดความชำนาญ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</si>
</sst>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[$-1870000]d/m/yy;@"/>
    <numFmt numFmtId="188" formatCode="[$-187041E]d\ mmm\ yy;@"/>
    <numFmt numFmtId="189" formatCode="#,##0_ ;\-#,##0\ "/>
    <numFmt numFmtId="190" formatCode="#,##0.00_ ;\-#,##0.00\ "/>
    <numFmt numFmtId="191" formatCode="&quot;฿&quot;#,##0.00"/>
  </numFmts>
  <fonts count="64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8"/>
      <color theme="1"/>
      <name val="TH SarabunPSK"/>
      <family val="2"/>
    </font>
    <font>
      <sz val="8"/>
      <name val="Tahoma"/>
      <family val="2"/>
      <charset val="222"/>
      <scheme val="minor"/>
    </font>
    <font>
      <b/>
      <sz val="14"/>
      <color theme="1"/>
      <name val="TH SarabunPSK"/>
      <family val="2"/>
      <charset val="222"/>
    </font>
    <font>
      <sz val="14"/>
      <color theme="1"/>
      <name val="TH SarabunPSK"/>
      <family val="2"/>
      <charset val="222"/>
    </font>
    <font>
      <sz val="14"/>
      <color rgb="FFFF0000"/>
      <name val="TH SarabunPSK"/>
      <family val="2"/>
      <charset val="222"/>
    </font>
    <font>
      <sz val="11"/>
      <color theme="1"/>
      <name val="Tahoma"/>
      <family val="2"/>
      <charset val="222"/>
      <scheme val="minor"/>
    </font>
    <font>
      <sz val="15"/>
      <color theme="1"/>
      <name val="TH SarabunPSK"/>
      <family val="2"/>
    </font>
    <font>
      <b/>
      <sz val="16"/>
      <name val="TH SarabunPSK"/>
      <family val="2"/>
    </font>
    <font>
      <b/>
      <u/>
      <sz val="18"/>
      <color rgb="FFFF0000"/>
      <name val="TH SarabunPSK"/>
      <family val="2"/>
    </font>
    <font>
      <sz val="16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  <charset val="222"/>
    </font>
    <font>
      <b/>
      <sz val="15"/>
      <color theme="1"/>
      <name val="TH SarabunPSK"/>
      <family val="2"/>
    </font>
    <font>
      <b/>
      <sz val="9"/>
      <color theme="1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b/>
      <sz val="12"/>
      <color theme="1"/>
      <name val="TH SarabunPSK"/>
      <family val="2"/>
    </font>
    <font>
      <sz val="14"/>
      <name val="TH SarabunPSK"/>
      <family val="2"/>
    </font>
    <font>
      <b/>
      <sz val="22"/>
      <name val="TH SarabunPSK"/>
      <family val="2"/>
    </font>
    <font>
      <b/>
      <u/>
      <sz val="12"/>
      <color theme="1"/>
      <name val="TH SarabunPSK"/>
      <family val="2"/>
    </font>
    <font>
      <b/>
      <sz val="11.3"/>
      <color theme="1"/>
      <name val="TH SarabunPSK"/>
      <family val="2"/>
    </font>
    <font>
      <b/>
      <u/>
      <sz val="11.3"/>
      <color theme="1"/>
      <name val="TH SarabunPSK"/>
      <family val="2"/>
    </font>
    <font>
      <b/>
      <sz val="17"/>
      <color rgb="FFFF0000"/>
      <name val="TH SarabunPSK"/>
      <family val="2"/>
    </font>
    <font>
      <b/>
      <sz val="12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i/>
      <sz val="16"/>
      <color theme="1"/>
      <name val="TH SarabunPSK"/>
      <family val="2"/>
    </font>
    <font>
      <u/>
      <sz val="16"/>
      <color rgb="FFFF0000"/>
      <name val="TH SarabunPSK"/>
      <family val="2"/>
    </font>
    <font>
      <b/>
      <sz val="16"/>
      <color theme="1"/>
      <name val="TH SarabunPSK"/>
      <family val="2"/>
      <charset val="222"/>
    </font>
    <font>
      <b/>
      <sz val="7"/>
      <color theme="1"/>
      <name val="TH SarabunPSK"/>
      <family val="2"/>
    </font>
    <font>
      <sz val="12"/>
      <color theme="1"/>
      <name val="TH SarabunPSK"/>
      <family val="2"/>
    </font>
    <font>
      <b/>
      <i/>
      <sz val="18"/>
      <name val="TH SarabunPSK"/>
      <family val="2"/>
      <charset val="222"/>
    </font>
    <font>
      <b/>
      <i/>
      <sz val="18"/>
      <name val="JasmineUPC"/>
      <family val="1"/>
    </font>
    <font>
      <b/>
      <i/>
      <u/>
      <sz val="18"/>
      <name val="JasmineUPC"/>
      <family val="1"/>
    </font>
    <font>
      <b/>
      <i/>
      <u/>
      <sz val="22"/>
      <name val="JasmineUPC"/>
      <family val="1"/>
    </font>
    <font>
      <b/>
      <u/>
      <sz val="22"/>
      <name val="TH SarabunPSK"/>
      <family val="2"/>
      <charset val="222"/>
    </font>
    <font>
      <b/>
      <u/>
      <sz val="22"/>
      <color theme="1"/>
      <name val="TH SarabunPSK"/>
      <family val="2"/>
      <charset val="222"/>
    </font>
    <font>
      <b/>
      <i/>
      <u/>
      <sz val="28"/>
      <color theme="4"/>
      <name val="JasmineUPC"/>
      <family val="1"/>
    </font>
    <font>
      <b/>
      <i/>
      <u/>
      <sz val="36"/>
      <color theme="4"/>
      <name val="JasmineUPC"/>
      <family val="1"/>
    </font>
    <font>
      <b/>
      <i/>
      <sz val="26"/>
      <color theme="1"/>
      <name val="JasmineUPC"/>
      <family val="1"/>
    </font>
    <font>
      <sz val="16"/>
      <color theme="7"/>
      <name val="TH SarabunPSK"/>
      <family val="2"/>
    </font>
    <font>
      <b/>
      <sz val="8"/>
      <color theme="1"/>
      <name val="TH SarabunPSK"/>
      <family val="2"/>
    </font>
    <font>
      <sz val="10"/>
      <name val="TH SarabunPSK"/>
      <family val="2"/>
    </font>
    <font>
      <sz val="10"/>
      <color indexed="8"/>
      <name val="Tahoma"/>
      <family val="2"/>
    </font>
    <font>
      <sz val="16"/>
      <color theme="1"/>
      <name val="TH Sarabun New"/>
      <family val="2"/>
    </font>
    <font>
      <sz val="16"/>
      <color indexed="8"/>
      <name val="TH Sarabun New"/>
      <family val="2"/>
    </font>
    <font>
      <sz val="12"/>
      <name val="TH Sarabun New"/>
      <family val="2"/>
    </font>
    <font>
      <sz val="12"/>
      <color theme="1"/>
      <name val="TH Sarabun New"/>
      <family val="2"/>
    </font>
    <font>
      <sz val="12"/>
      <color indexed="8"/>
      <name val="TH Sarabun New"/>
      <family val="2"/>
    </font>
    <font>
      <sz val="9"/>
      <color theme="1"/>
      <name val="TH SarabunPSK"/>
      <family val="2"/>
    </font>
    <font>
      <sz val="8"/>
      <color theme="1"/>
      <name val="TH SarabunPSK"/>
      <family val="2"/>
    </font>
    <font>
      <sz val="12"/>
      <name val="TH Sarabun New"/>
      <family val="2"/>
      <charset val="222"/>
    </font>
    <font>
      <sz val="12"/>
      <color theme="1"/>
      <name val="TH Sarabun New"/>
      <family val="2"/>
      <charset val="22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5" fillId="0" borderId="0" applyFont="0" applyFill="0" applyBorder="0" applyAlignment="0" applyProtection="0"/>
    <xf numFmtId="0" fontId="54" fillId="0" borderId="0"/>
  </cellStyleXfs>
  <cellXfs count="191">
    <xf numFmtId="0" fontId="0" fillId="0" borderId="0" xfId="0"/>
    <xf numFmtId="0" fontId="4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5" fillId="0" borderId="0" xfId="0" applyFont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8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center" shrinkToFit="1"/>
    </xf>
    <xf numFmtId="0" fontId="8" fillId="2" borderId="0" xfId="0" applyFont="1" applyFill="1" applyAlignment="1">
      <alignment horizontal="center" vertical="top" wrapText="1"/>
    </xf>
    <xf numFmtId="0" fontId="10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center" textRotation="90" shrinkToFit="1"/>
    </xf>
    <xf numFmtId="0" fontId="10" fillId="0" borderId="0" xfId="0" applyFont="1"/>
    <xf numFmtId="0" fontId="1" fillId="0" borderId="0" xfId="0" applyFont="1" applyAlignment="1">
      <alignment horizontal="right" vertical="top"/>
    </xf>
    <xf numFmtId="0" fontId="1" fillId="0" borderId="0" xfId="0" applyFont="1"/>
    <xf numFmtId="2" fontId="1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 shrinkToFit="1"/>
    </xf>
    <xf numFmtId="2" fontId="5" fillId="2" borderId="0" xfId="0" applyNumberFormat="1" applyFont="1" applyFill="1" applyAlignment="1">
      <alignment horizontal="center" vertical="center" shrinkToFit="1"/>
    </xf>
    <xf numFmtId="43" fontId="1" fillId="2" borderId="0" xfId="1" applyFont="1" applyFill="1" applyAlignment="1">
      <alignment horizontal="center"/>
    </xf>
    <xf numFmtId="43" fontId="5" fillId="2" borderId="0" xfId="1" applyFont="1" applyFill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188" fontId="16" fillId="0" borderId="0" xfId="0" applyNumberFormat="1" applyFont="1" applyAlignment="1" applyProtection="1">
      <alignment horizontal="center" vertical="center"/>
      <protection locked="0" hidden="1"/>
    </xf>
    <xf numFmtId="0" fontId="13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187" fontId="13" fillId="0" borderId="0" xfId="0" applyNumberFormat="1" applyFont="1" applyAlignment="1">
      <alignment vertical="center" shrinkToFit="1"/>
    </xf>
    <xf numFmtId="0" fontId="7" fillId="2" borderId="0" xfId="0" applyFont="1" applyFill="1" applyAlignment="1">
      <alignment horizontal="right" vertical="center" shrinkToFit="1"/>
    </xf>
    <xf numFmtId="0" fontId="3" fillId="2" borderId="0" xfId="0" applyFont="1" applyFill="1" applyAlignment="1" applyProtection="1">
      <alignment horizontal="right" vertical="center"/>
      <protection locked="0" hidden="1"/>
    </xf>
    <xf numFmtId="0" fontId="4" fillId="2" borderId="0" xfId="0" applyFont="1" applyFill="1" applyAlignment="1">
      <alignment horizontal="right" vertical="center" shrinkToFit="1"/>
    </xf>
    <xf numFmtId="3" fontId="16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188" fontId="16" fillId="2" borderId="4" xfId="0" applyNumberFormat="1" applyFont="1" applyFill="1" applyBorder="1" applyAlignment="1" applyProtection="1">
      <alignment vertical="center" shrinkToFit="1"/>
      <protection locked="0" hidden="1"/>
    </xf>
    <xf numFmtId="0" fontId="4" fillId="2" borderId="0" xfId="0" applyFont="1" applyFill="1" applyAlignment="1">
      <alignment horizontal="center" vertical="center"/>
    </xf>
    <xf numFmtId="189" fontId="6" fillId="2" borderId="4" xfId="1" applyNumberFormat="1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right" vertical="center" shrinkToFit="1"/>
    </xf>
    <xf numFmtId="189" fontId="6" fillId="2" borderId="0" xfId="1" applyNumberFormat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shrinkToFit="1"/>
    </xf>
    <xf numFmtId="189" fontId="19" fillId="2" borderId="4" xfId="1" applyNumberFormat="1" applyFont="1" applyFill="1" applyBorder="1" applyAlignment="1">
      <alignment horizontal="center" vertical="center" shrinkToFit="1"/>
    </xf>
    <xf numFmtId="190" fontId="6" fillId="2" borderId="4" xfId="1" applyNumberFormat="1" applyFont="1" applyFill="1" applyBorder="1" applyAlignment="1">
      <alignment horizontal="center" vertical="center" shrinkToFit="1"/>
    </xf>
    <xf numFmtId="190" fontId="6" fillId="2" borderId="0" xfId="1" applyNumberFormat="1" applyFont="1" applyFill="1" applyBorder="1" applyAlignment="1">
      <alignment horizontal="center" vertical="center" shrinkToFit="1"/>
    </xf>
    <xf numFmtId="0" fontId="12" fillId="2" borderId="0" xfId="0" applyFont="1" applyFill="1" applyAlignment="1">
      <alignment horizontal="center" shrinkToFit="1"/>
    </xf>
    <xf numFmtId="3" fontId="6" fillId="2" borderId="4" xfId="1" applyNumberFormat="1" applyFont="1" applyFill="1" applyBorder="1" applyAlignment="1">
      <alignment horizontal="center" vertical="center" shrinkToFit="1"/>
    </xf>
    <xf numFmtId="191" fontId="6" fillId="2" borderId="4" xfId="0" applyNumberFormat="1" applyFont="1" applyFill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right" vertical="center" shrinkToFit="1"/>
    </xf>
    <xf numFmtId="191" fontId="27" fillId="2" borderId="4" xfId="0" applyNumberFormat="1" applyFont="1" applyFill="1" applyBorder="1" applyAlignment="1">
      <alignment vertical="center" shrinkToFit="1"/>
    </xf>
    <xf numFmtId="0" fontId="13" fillId="2" borderId="0" xfId="0" applyFont="1" applyFill="1" applyAlignment="1">
      <alignment vertical="center" shrinkToFit="1"/>
    </xf>
    <xf numFmtId="0" fontId="18" fillId="2" borderId="0" xfId="0" applyFont="1" applyFill="1" applyAlignment="1">
      <alignment vertical="top"/>
    </xf>
    <xf numFmtId="43" fontId="1" fillId="2" borderId="0" xfId="1" applyFont="1" applyFill="1" applyAlignment="1" applyProtection="1">
      <alignment horizontal="center"/>
    </xf>
    <xf numFmtId="0" fontId="1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right" vertical="center" shrinkToFit="1"/>
    </xf>
    <xf numFmtId="0" fontId="26" fillId="2" borderId="0" xfId="0" applyFont="1" applyFill="1" applyAlignment="1">
      <alignment horizontal="right" vertical="center" wrapText="1"/>
    </xf>
    <xf numFmtId="43" fontId="5" fillId="2" borderId="0" xfId="1" applyFont="1" applyFill="1" applyAlignment="1" applyProtection="1">
      <alignment horizontal="center" vertical="center" shrinkToFit="1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1" fontId="5" fillId="0" borderId="4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2" fontId="5" fillId="0" borderId="0" xfId="0" applyNumberFormat="1" applyFont="1" applyAlignment="1" applyProtection="1">
      <alignment horizontal="center" vertical="center" shrinkToFit="1"/>
      <protection locked="0"/>
    </xf>
    <xf numFmtId="43" fontId="5" fillId="0" borderId="0" xfId="1" applyFont="1" applyAlignment="1" applyProtection="1">
      <alignment horizontal="center" vertical="center" shrinkToFit="1"/>
      <protection locked="0"/>
    </xf>
    <xf numFmtId="1" fontId="5" fillId="0" borderId="0" xfId="0" applyNumberFormat="1" applyFont="1" applyAlignment="1" applyProtection="1">
      <alignment horizontal="center" vertical="center" shrinkToFit="1"/>
      <protection locked="0"/>
    </xf>
    <xf numFmtId="0" fontId="8" fillId="2" borderId="0" xfId="0" applyFont="1" applyFill="1" applyAlignment="1">
      <alignment horizontal="center"/>
    </xf>
    <xf numFmtId="0" fontId="17" fillId="2" borderId="0" xfId="0" applyFont="1" applyFill="1" applyAlignment="1">
      <alignment vertical="center" wrapText="1"/>
    </xf>
    <xf numFmtId="188" fontId="16" fillId="2" borderId="0" xfId="0" applyNumberFormat="1" applyFont="1" applyFill="1" applyAlignment="1" applyProtection="1">
      <alignment vertical="center" shrinkToFit="1"/>
      <protection locked="0" hidden="1"/>
    </xf>
    <xf numFmtId="2" fontId="4" fillId="2" borderId="0" xfId="0" applyNumberFormat="1" applyFont="1" applyFill="1" applyAlignment="1">
      <alignment horizontal="center" vertical="center" shrinkToFit="1"/>
    </xf>
    <xf numFmtId="0" fontId="9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24" fillId="0" borderId="0" xfId="0" applyFont="1" applyProtection="1">
      <protection locked="0"/>
    </xf>
    <xf numFmtId="0" fontId="25" fillId="0" borderId="4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center" vertical="center" wrapText="1"/>
      <protection locked="0"/>
    </xf>
    <xf numFmtId="0" fontId="25" fillId="0" borderId="4" xfId="0" applyFont="1" applyBorder="1" applyAlignment="1" applyProtection="1">
      <alignment horizontal="center" vertical="center" shrinkToFit="1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2" borderId="4" xfId="0" applyFont="1" applyFill="1" applyBorder="1" applyAlignment="1">
      <alignment horizontal="center" vertical="center" wrapText="1"/>
    </xf>
    <xf numFmtId="3" fontId="16" fillId="0" borderId="4" xfId="1" applyNumberFormat="1" applyFont="1" applyFill="1" applyBorder="1" applyAlignment="1" applyProtection="1">
      <alignment horizontal="center" vertical="center" shrinkToFit="1"/>
      <protection locked="0"/>
    </xf>
    <xf numFmtId="1" fontId="6" fillId="5" borderId="4" xfId="0" applyNumberFormat="1" applyFont="1" applyFill="1" applyBorder="1" applyAlignment="1">
      <alignment horizontal="center" vertical="center" shrinkToFit="1"/>
    </xf>
    <xf numFmtId="0" fontId="6" fillId="5" borderId="4" xfId="0" applyFont="1" applyFill="1" applyBorder="1" applyAlignment="1">
      <alignment horizontal="center" vertical="center" shrinkToFit="1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4" xfId="0" applyFont="1" applyBorder="1" applyProtection="1">
      <protection locked="0"/>
    </xf>
    <xf numFmtId="0" fontId="5" fillId="0" borderId="4" xfId="0" applyFont="1" applyBorder="1" applyAlignment="1" applyProtection="1">
      <alignment shrinkToFit="1"/>
      <protection locked="0"/>
    </xf>
    <xf numFmtId="0" fontId="5" fillId="2" borderId="4" xfId="0" applyFont="1" applyFill="1" applyBorder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shrinkToFit="1"/>
      <protection locked="0"/>
    </xf>
    <xf numFmtId="0" fontId="26" fillId="2" borderId="0" xfId="0" applyFont="1" applyFill="1" applyAlignment="1" applyProtection="1">
      <alignment vertical="center" shrinkToFit="1"/>
      <protection locked="0"/>
    </xf>
    <xf numFmtId="0" fontId="52" fillId="2" borderId="0" xfId="0" applyFont="1" applyFill="1" applyAlignment="1">
      <alignment vertical="center" shrinkToFit="1"/>
    </xf>
    <xf numFmtId="188" fontId="16" fillId="3" borderId="4" xfId="0" applyNumberFormat="1" applyFont="1" applyFill="1" applyBorder="1" applyAlignment="1" applyProtection="1">
      <alignment vertical="center" shrinkToFit="1"/>
      <protection locked="0"/>
    </xf>
    <xf numFmtId="0" fontId="16" fillId="3" borderId="4" xfId="0" applyFont="1" applyFill="1" applyBorder="1" applyAlignment="1" applyProtection="1">
      <alignment horizontal="center" vertical="center" shrinkToFit="1"/>
      <protection locked="0"/>
    </xf>
    <xf numFmtId="3" fontId="16" fillId="2" borderId="4" xfId="1" applyNumberFormat="1" applyFont="1" applyFill="1" applyBorder="1" applyAlignment="1">
      <alignment horizontal="center" vertical="center" shrinkToFit="1"/>
    </xf>
    <xf numFmtId="191" fontId="20" fillId="2" borderId="0" xfId="0" applyNumberFormat="1" applyFont="1" applyFill="1" applyAlignment="1">
      <alignment vertical="center" shrinkToFit="1"/>
    </xf>
    <xf numFmtId="0" fontId="53" fillId="0" borderId="1" xfId="0" applyFont="1" applyBorder="1" applyAlignment="1" applyProtection="1">
      <alignment horizontal="center" vertical="center" wrapText="1" shrinkToFit="1"/>
      <protection locked="0"/>
    </xf>
    <xf numFmtId="0" fontId="53" fillId="0" borderId="3" xfId="0" applyFont="1" applyBorder="1" applyAlignment="1" applyProtection="1">
      <alignment horizontal="center" vertical="center" wrapText="1" shrinkToFit="1"/>
      <protection locked="0"/>
    </xf>
    <xf numFmtId="0" fontId="42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right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26" fillId="2" borderId="0" xfId="0" applyFont="1" applyFill="1" applyAlignment="1">
      <alignment horizontal="right" vertical="center"/>
    </xf>
    <xf numFmtId="0" fontId="14" fillId="2" borderId="0" xfId="0" applyFont="1" applyFill="1" applyAlignment="1">
      <alignment horizontal="left" vertical="center" shrinkToFit="1"/>
    </xf>
    <xf numFmtId="0" fontId="26" fillId="4" borderId="6" xfId="0" applyFont="1" applyFill="1" applyBorder="1" applyAlignment="1">
      <alignment horizontal="left" vertical="center" wrapText="1" shrinkToFit="1"/>
    </xf>
    <xf numFmtId="0" fontId="2" fillId="4" borderId="6" xfId="0" applyFont="1" applyFill="1" applyBorder="1" applyAlignment="1">
      <alignment horizontal="left" vertical="center" wrapText="1" shrinkToFit="1"/>
    </xf>
    <xf numFmtId="0" fontId="2" fillId="4" borderId="0" xfId="0" applyFont="1" applyFill="1" applyAlignment="1">
      <alignment horizontal="left" vertical="center" wrapText="1" shrinkToFit="1"/>
    </xf>
    <xf numFmtId="0" fontId="4" fillId="5" borderId="4" xfId="0" applyFont="1" applyFill="1" applyBorder="1" applyAlignment="1">
      <alignment horizontal="center" vertical="center" textRotation="90" shrinkToFit="1"/>
    </xf>
    <xf numFmtId="0" fontId="3" fillId="5" borderId="2" xfId="0" applyFont="1" applyFill="1" applyBorder="1" applyAlignment="1">
      <alignment horizontal="center" vertical="center" shrinkToFit="1"/>
    </xf>
    <xf numFmtId="0" fontId="3" fillId="5" borderId="3" xfId="0" applyFont="1" applyFill="1" applyBorder="1" applyAlignment="1">
      <alignment horizontal="center" vertical="center" shrinkToFit="1"/>
    </xf>
    <xf numFmtId="0" fontId="3" fillId="5" borderId="4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right" vertical="center" shrinkToFit="1"/>
    </xf>
    <xf numFmtId="0" fontId="13" fillId="2" borderId="4" xfId="0" applyFont="1" applyFill="1" applyBorder="1" applyAlignment="1">
      <alignment horizontal="right" vertical="center" shrinkToFit="1"/>
    </xf>
    <xf numFmtId="0" fontId="39" fillId="5" borderId="2" xfId="0" applyFont="1" applyFill="1" applyBorder="1" applyAlignment="1">
      <alignment horizontal="center" vertical="center" shrinkToFit="1"/>
    </xf>
    <xf numFmtId="0" fontId="39" fillId="5" borderId="3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textRotation="90" shrinkToFit="1"/>
    </xf>
    <xf numFmtId="0" fontId="4" fillId="4" borderId="10" xfId="0" applyFont="1" applyFill="1" applyBorder="1" applyAlignment="1">
      <alignment horizontal="center" vertical="center" textRotation="90" shrinkToFit="1"/>
    </xf>
    <xf numFmtId="0" fontId="4" fillId="4" borderId="5" xfId="0" applyFont="1" applyFill="1" applyBorder="1" applyAlignment="1">
      <alignment horizontal="center" vertical="center" textRotation="90" shrinkToFit="1"/>
    </xf>
    <xf numFmtId="0" fontId="3" fillId="6" borderId="1" xfId="0" applyFont="1" applyFill="1" applyBorder="1" applyAlignment="1">
      <alignment horizontal="center" vertical="center" shrinkToFit="1"/>
    </xf>
    <xf numFmtId="0" fontId="3" fillId="6" borderId="2" xfId="0" applyFont="1" applyFill="1" applyBorder="1" applyAlignment="1">
      <alignment horizontal="center" vertical="center" shrinkToFit="1"/>
    </xf>
    <xf numFmtId="0" fontId="3" fillId="6" borderId="3" xfId="0" applyFont="1" applyFill="1" applyBorder="1" applyAlignment="1">
      <alignment horizontal="center" vertical="center" shrinkToFit="1"/>
    </xf>
    <xf numFmtId="0" fontId="39" fillId="6" borderId="1" xfId="0" applyFont="1" applyFill="1" applyBorder="1" applyAlignment="1">
      <alignment horizontal="center" vertical="center" shrinkToFit="1"/>
    </xf>
    <xf numFmtId="0" fontId="39" fillId="6" borderId="2" xfId="0" applyFont="1" applyFill="1" applyBorder="1" applyAlignment="1">
      <alignment horizontal="center" vertical="center" shrinkToFit="1"/>
    </xf>
    <xf numFmtId="0" fontId="39" fillId="6" borderId="3" xfId="0" applyFont="1" applyFill="1" applyBorder="1" applyAlignment="1">
      <alignment horizontal="center" vertical="center" shrinkToFit="1"/>
    </xf>
    <xf numFmtId="0" fontId="4" fillId="6" borderId="9" xfId="0" applyFont="1" applyFill="1" applyBorder="1" applyAlignment="1">
      <alignment horizontal="center" vertical="center" textRotation="90" shrinkToFit="1"/>
    </xf>
    <xf numFmtId="0" fontId="4" fillId="6" borderId="10" xfId="0" applyFont="1" applyFill="1" applyBorder="1" applyAlignment="1">
      <alignment horizontal="center" vertical="center" textRotation="90" shrinkToFit="1"/>
    </xf>
    <xf numFmtId="0" fontId="4" fillId="6" borderId="5" xfId="0" applyFont="1" applyFill="1" applyBorder="1" applyAlignment="1">
      <alignment horizontal="center" vertical="center" textRotation="90" shrinkToFit="1"/>
    </xf>
    <xf numFmtId="49" fontId="13" fillId="2" borderId="4" xfId="0" applyNumberFormat="1" applyFont="1" applyFill="1" applyBorder="1" applyAlignment="1">
      <alignment horizontal="right" vertical="center" shrinkToFit="1"/>
    </xf>
    <xf numFmtId="0" fontId="3" fillId="4" borderId="4" xfId="0" applyFont="1" applyFill="1" applyBorder="1" applyAlignment="1">
      <alignment horizontal="center" vertical="center" shrinkToFit="1"/>
    </xf>
    <xf numFmtId="0" fontId="3" fillId="6" borderId="4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left" shrinkToFit="1"/>
    </xf>
    <xf numFmtId="0" fontId="13" fillId="2" borderId="5" xfId="0" applyFont="1" applyFill="1" applyBorder="1" applyAlignment="1">
      <alignment vertical="center" shrinkToFit="1"/>
    </xf>
    <xf numFmtId="0" fontId="13" fillId="2" borderId="4" xfId="0" applyFont="1" applyFill="1" applyBorder="1" applyAlignment="1">
      <alignment vertical="center" shrinkToFit="1"/>
    </xf>
    <xf numFmtId="0" fontId="46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 shrinkToFit="1"/>
      <protection locked="0" hidden="1"/>
    </xf>
    <xf numFmtId="0" fontId="16" fillId="2" borderId="3" xfId="0" applyFont="1" applyFill="1" applyBorder="1" applyAlignment="1" applyProtection="1">
      <alignment horizontal="center" vertical="center" shrinkToFit="1"/>
      <protection locked="0" hidden="1"/>
    </xf>
    <xf numFmtId="0" fontId="3" fillId="2" borderId="0" xfId="0" applyFont="1" applyFill="1" applyAlignment="1">
      <alignment horizontal="right" vertical="center"/>
    </xf>
    <xf numFmtId="0" fontId="19" fillId="2" borderId="4" xfId="0" applyFont="1" applyFill="1" applyBorder="1" applyAlignment="1">
      <alignment horizontal="center" vertical="center" shrinkToFit="1"/>
    </xf>
    <xf numFmtId="0" fontId="17" fillId="2" borderId="0" xfId="0" applyFont="1" applyFill="1" applyAlignment="1">
      <alignment horizontal="right" vertical="center" wrapText="1"/>
    </xf>
    <xf numFmtId="0" fontId="13" fillId="0" borderId="0" xfId="0" applyFont="1" applyAlignment="1">
      <alignment horizontal="left" vertical="center" shrinkToFit="1"/>
    </xf>
    <xf numFmtId="2" fontId="4" fillId="5" borderId="4" xfId="0" applyNumberFormat="1" applyFont="1" applyFill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center" vertical="center" shrinkToFit="1"/>
    </xf>
    <xf numFmtId="0" fontId="12" fillId="5" borderId="4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 applyProtection="1">
      <alignment horizontal="left" vertical="top" wrapText="1"/>
      <protection locked="0"/>
    </xf>
    <xf numFmtId="0" fontId="50" fillId="2" borderId="0" xfId="0" applyFont="1" applyFill="1" applyAlignment="1" applyProtection="1">
      <alignment horizontal="center"/>
      <protection locked="0"/>
    </xf>
    <xf numFmtId="0" fontId="55" fillId="0" borderId="4" xfId="0" applyFont="1" applyBorder="1" applyAlignment="1" applyProtection="1">
      <alignment shrinkToFit="1"/>
      <protection locked="0"/>
    </xf>
    <xf numFmtId="0" fontId="56" fillId="0" borderId="4" xfId="2" applyFont="1" applyBorder="1" applyAlignment="1" applyProtection="1">
      <alignment shrinkToFit="1"/>
      <protection locked="0"/>
    </xf>
    <xf numFmtId="49" fontId="55" fillId="0" borderId="4" xfId="0" applyNumberFormat="1" applyFont="1" applyBorder="1" applyAlignment="1" applyProtection="1">
      <alignment vertical="center" shrinkToFit="1"/>
      <protection locked="0"/>
    </xf>
    <xf numFmtId="0" fontId="55" fillId="0" borderId="4" xfId="0" applyFont="1" applyBorder="1" applyAlignment="1" applyProtection="1">
      <alignment vertical="center" shrinkToFit="1"/>
      <protection locked="0"/>
    </xf>
    <xf numFmtId="49" fontId="57" fillId="0" borderId="4" xfId="0" applyNumberFormat="1" applyFont="1" applyBorder="1"/>
    <xf numFmtId="49" fontId="58" fillId="0" borderId="4" xfId="0" applyNumberFormat="1" applyFont="1" applyBorder="1"/>
    <xf numFmtId="0" fontId="57" fillId="0" borderId="4" xfId="2" applyFont="1" applyBorder="1" applyAlignment="1" applyProtection="1">
      <alignment shrinkToFit="1"/>
      <protection locked="0"/>
    </xf>
    <xf numFmtId="0" fontId="59" fillId="0" borderId="4" xfId="2" applyFont="1" applyBorder="1" applyAlignment="1" applyProtection="1">
      <alignment shrinkToFit="1"/>
      <protection locked="0"/>
    </xf>
    <xf numFmtId="0" fontId="57" fillId="0" borderId="4" xfId="0" applyFont="1" applyBorder="1"/>
    <xf numFmtId="0" fontId="58" fillId="0" borderId="4" xfId="0" applyFont="1" applyBorder="1" applyProtection="1">
      <protection locked="0"/>
    </xf>
    <xf numFmtId="0" fontId="58" fillId="0" borderId="4" xfId="0" applyFont="1" applyBorder="1"/>
    <xf numFmtId="49" fontId="58" fillId="0" borderId="4" xfId="0" applyNumberFormat="1" applyFont="1" applyBorder="1" applyAlignment="1" applyProtection="1">
      <alignment vertical="center" shrinkToFit="1"/>
      <protection locked="0"/>
    </xf>
    <xf numFmtId="0" fontId="58" fillId="0" borderId="4" xfId="0" applyFont="1" applyBorder="1" applyAlignment="1" applyProtection="1">
      <alignment vertical="center" shrinkToFit="1"/>
      <protection locked="0"/>
    </xf>
    <xf numFmtId="0" fontId="55" fillId="0" borderId="5" xfId="0" applyFont="1" applyBorder="1" applyAlignment="1" applyProtection="1">
      <alignment vertical="center" shrinkToFit="1"/>
      <protection locked="0"/>
    </xf>
    <xf numFmtId="2" fontId="5" fillId="0" borderId="4" xfId="0" applyNumberFormat="1" applyFont="1" applyBorder="1" applyAlignment="1" applyProtection="1">
      <alignment horizontal="center" vertical="center" shrinkToFit="1"/>
      <protection locked="0"/>
    </xf>
    <xf numFmtId="43" fontId="5" fillId="0" borderId="4" xfId="1" applyFont="1" applyBorder="1" applyAlignment="1" applyProtection="1">
      <alignment horizontal="center" vertical="center" shrinkToFit="1"/>
      <protection locked="0"/>
    </xf>
    <xf numFmtId="0" fontId="41" fillId="0" borderId="4" xfId="0" applyFont="1" applyBorder="1" applyAlignment="1">
      <alignment vertical="center" wrapText="1"/>
    </xf>
    <xf numFmtId="49" fontId="55" fillId="0" borderId="5" xfId="0" applyNumberFormat="1" applyFont="1" applyBorder="1" applyAlignment="1" applyProtection="1">
      <alignment horizontal="center" vertical="center" shrinkToFit="1"/>
      <protection locked="0"/>
    </xf>
    <xf numFmtId="0" fontId="41" fillId="0" borderId="4" xfId="0" applyFont="1" applyBorder="1" applyAlignment="1">
      <alignment horizontal="center" vertical="center" wrapText="1"/>
    </xf>
    <xf numFmtId="0" fontId="58" fillId="0" borderId="5" xfId="0" applyFont="1" applyBorder="1" applyAlignment="1" applyProtection="1">
      <alignment vertical="center" shrinkToFit="1"/>
      <protection locked="0"/>
    </xf>
    <xf numFmtId="49" fontId="58" fillId="0" borderId="5" xfId="0" applyNumberFormat="1" applyFont="1" applyBorder="1" applyAlignment="1" applyProtection="1">
      <alignment horizontal="center" vertical="center" shrinkToFit="1"/>
      <protection locked="0"/>
    </xf>
    <xf numFmtId="0" fontId="41" fillId="7" borderId="4" xfId="0" applyFont="1" applyFill="1" applyBorder="1" applyAlignment="1">
      <alignment horizontal="center" vertical="center" wrapText="1"/>
    </xf>
    <xf numFmtId="1" fontId="41" fillId="0" borderId="4" xfId="0" applyNumberFormat="1" applyFont="1" applyBorder="1" applyAlignment="1" applyProtection="1">
      <alignment horizontal="center" vertical="center" shrinkToFit="1"/>
      <protection locked="0"/>
    </xf>
    <xf numFmtId="0" fontId="26" fillId="2" borderId="9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  <xf numFmtId="187" fontId="2" fillId="2" borderId="6" xfId="0" applyNumberFormat="1" applyFont="1" applyFill="1" applyBorder="1" applyAlignment="1">
      <alignment horizontal="center" vertical="center" wrapText="1"/>
    </xf>
    <xf numFmtId="2" fontId="2" fillId="2" borderId="11" xfId="0" applyNumberFormat="1" applyFont="1" applyFill="1" applyBorder="1" applyAlignment="1">
      <alignment horizontal="center" vertical="center" wrapText="1"/>
    </xf>
    <xf numFmtId="2" fontId="40" fillId="2" borderId="11" xfId="0" applyNumberFormat="1" applyFont="1" applyFill="1" applyBorder="1" applyAlignment="1">
      <alignment horizontal="center" vertical="center" wrapText="1"/>
    </xf>
    <xf numFmtId="0" fontId="40" fillId="2" borderId="9" xfId="0" applyFont="1" applyFill="1" applyBorder="1" applyAlignment="1">
      <alignment horizontal="center" vertical="center" wrapText="1" shrinkToFit="1"/>
    </xf>
    <xf numFmtId="0" fontId="2" fillId="2" borderId="9" xfId="0" applyFont="1" applyFill="1" applyBorder="1" applyAlignment="1">
      <alignment horizontal="center" vertical="center" wrapText="1"/>
    </xf>
    <xf numFmtId="0" fontId="58" fillId="7" borderId="4" xfId="0" applyFont="1" applyFill="1" applyBorder="1" applyAlignment="1">
      <alignment vertical="center" wrapText="1"/>
    </xf>
    <xf numFmtId="0" fontId="60" fillId="7" borderId="4" xfId="0" applyFont="1" applyFill="1" applyBorder="1" applyAlignment="1">
      <alignment horizontal="center" vertical="center" wrapText="1"/>
    </xf>
    <xf numFmtId="0" fontId="61" fillId="7" borderId="4" xfId="0" applyFont="1" applyFill="1" applyBorder="1" applyAlignment="1">
      <alignment horizontal="center" vertical="center" wrapText="1"/>
    </xf>
    <xf numFmtId="1" fontId="58" fillId="0" borderId="5" xfId="0" applyNumberFormat="1" applyFont="1" applyBorder="1" applyAlignment="1" applyProtection="1">
      <alignment horizontal="center" vertical="center" shrinkToFit="1"/>
      <protection locked="0"/>
    </xf>
    <xf numFmtId="0" fontId="58" fillId="0" borderId="5" xfId="0" applyFont="1" applyBorder="1" applyAlignment="1" applyProtection="1">
      <alignment horizontal="center" vertical="center" shrinkToFit="1"/>
      <protection locked="0"/>
    </xf>
    <xf numFmtId="49" fontId="62" fillId="0" borderId="9" xfId="0" applyNumberFormat="1" applyFont="1" applyBorder="1"/>
    <xf numFmtId="0" fontId="62" fillId="0" borderId="4" xfId="0" applyFont="1" applyBorder="1"/>
    <xf numFmtId="0" fontId="63" fillId="0" borderId="5" xfId="0" applyFont="1" applyBorder="1" applyAlignment="1" applyProtection="1">
      <alignment vertical="center" shrinkToFit="1"/>
      <protection locked="0"/>
    </xf>
    <xf numFmtId="0" fontId="63" fillId="0" borderId="4" xfId="0" applyFont="1" applyBorder="1" applyAlignment="1" applyProtection="1">
      <alignment vertical="center" shrinkToFit="1"/>
      <protection locked="0"/>
    </xf>
    <xf numFmtId="49" fontId="63" fillId="0" borderId="5" xfId="0" applyNumberFormat="1" applyFont="1" applyBorder="1" applyAlignment="1" applyProtection="1">
      <alignment horizontal="center" vertical="center" shrinkToFit="1"/>
      <protection locked="0"/>
    </xf>
  </cellXfs>
  <cellStyles count="3">
    <cellStyle name="จุลภาค" xfId="1" builtinId="3"/>
    <cellStyle name="ปกติ" xfId="0" builtinId="0"/>
    <cellStyle name="ปกติ_Sheet1" xfId="2" xr:uid="{B0021B8B-72FD-491D-B1CE-38353E3A0698}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48418</xdr:colOff>
      <xdr:row>1</xdr:row>
      <xdr:rowOff>24709</xdr:rowOff>
    </xdr:from>
    <xdr:to>
      <xdr:col>12</xdr:col>
      <xdr:colOff>357401</xdr:colOff>
      <xdr:row>1</xdr:row>
      <xdr:rowOff>278853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9084468" y="81859"/>
          <a:ext cx="1197983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แบบฟอร์มเก็บข้อมูล</a:t>
          </a:r>
          <a:r>
            <a:rPr lang="en-US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0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120650</xdr:colOff>
      <xdr:row>1</xdr:row>
      <xdr:rowOff>12700</xdr:rowOff>
    </xdr:from>
    <xdr:to>
      <xdr:col>1</xdr:col>
      <xdr:colOff>584200</xdr:colOff>
      <xdr:row>4</xdr:row>
      <xdr:rowOff>6350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4E61674-71F3-488A-AA65-748849F9809E}"/>
            </a:ext>
          </a:extLst>
        </xdr:cNvPr>
        <xdr:cNvSpPr txBox="1"/>
      </xdr:nvSpPr>
      <xdr:spPr>
        <a:xfrm>
          <a:off x="120650" y="69850"/>
          <a:ext cx="704850" cy="6794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*กรอกข้อมูลเฉพาะช่องขาวเท่านั้น*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48418</xdr:colOff>
      <xdr:row>1</xdr:row>
      <xdr:rowOff>24709</xdr:rowOff>
    </xdr:from>
    <xdr:to>
      <xdr:col>12</xdr:col>
      <xdr:colOff>357401</xdr:colOff>
      <xdr:row>3</xdr:row>
      <xdr:rowOff>2628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41486A15-3E11-488C-85A8-D60D08659A8A}"/>
            </a:ext>
          </a:extLst>
        </xdr:cNvPr>
        <xdr:cNvSpPr txBox="1">
          <a:spLocks noChangeArrowheads="1"/>
        </xdr:cNvSpPr>
      </xdr:nvSpPr>
      <xdr:spPr bwMode="auto">
        <a:xfrm>
          <a:off x="9049543" y="81859"/>
          <a:ext cx="1194808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แบบฟอร์มเก็บข้อมูล</a:t>
          </a:r>
          <a:r>
            <a:rPr lang="en-US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0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120650</xdr:colOff>
      <xdr:row>1</xdr:row>
      <xdr:rowOff>12700</xdr:rowOff>
    </xdr:from>
    <xdr:to>
      <xdr:col>1</xdr:col>
      <xdr:colOff>584200</xdr:colOff>
      <xdr:row>4</xdr:row>
      <xdr:rowOff>6350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0ECBA24-B064-4A45-903A-AAD108A01B38}"/>
            </a:ext>
          </a:extLst>
        </xdr:cNvPr>
        <xdr:cNvSpPr txBox="1"/>
      </xdr:nvSpPr>
      <xdr:spPr>
        <a:xfrm>
          <a:off x="120650" y="69850"/>
          <a:ext cx="701675" cy="66992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*กรอกข้อมูลเฉพาะช่องขาวเท่านั้น*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48418</xdr:colOff>
      <xdr:row>1</xdr:row>
      <xdr:rowOff>24709</xdr:rowOff>
    </xdr:from>
    <xdr:to>
      <xdr:col>12</xdr:col>
      <xdr:colOff>357401</xdr:colOff>
      <xdr:row>3</xdr:row>
      <xdr:rowOff>2628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ED66C4E7-B505-4008-9B5A-07DF9765CE4D}"/>
            </a:ext>
          </a:extLst>
        </xdr:cNvPr>
        <xdr:cNvSpPr txBox="1">
          <a:spLocks noChangeArrowheads="1"/>
        </xdr:cNvSpPr>
      </xdr:nvSpPr>
      <xdr:spPr bwMode="auto">
        <a:xfrm>
          <a:off x="9049543" y="81859"/>
          <a:ext cx="1194808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แบบฟอร์มเก็บข้อมูล</a:t>
          </a:r>
          <a:r>
            <a:rPr lang="en-US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0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120650</xdr:colOff>
      <xdr:row>1</xdr:row>
      <xdr:rowOff>12700</xdr:rowOff>
    </xdr:from>
    <xdr:to>
      <xdr:col>1</xdr:col>
      <xdr:colOff>584200</xdr:colOff>
      <xdr:row>4</xdr:row>
      <xdr:rowOff>6350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2C680EE-903E-4013-8FA8-36EEAA32D529}"/>
            </a:ext>
          </a:extLst>
        </xdr:cNvPr>
        <xdr:cNvSpPr txBox="1"/>
      </xdr:nvSpPr>
      <xdr:spPr>
        <a:xfrm>
          <a:off x="120650" y="69850"/>
          <a:ext cx="701675" cy="66992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*กรอกข้อมูลเฉพาะช่องขาวเท่านั้น*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55562</xdr:colOff>
      <xdr:row>0</xdr:row>
      <xdr:rowOff>111126</xdr:rowOff>
    </xdr:from>
    <xdr:to>
      <xdr:col>2</xdr:col>
      <xdr:colOff>666750</xdr:colOff>
      <xdr:row>0</xdr:row>
      <xdr:rowOff>404814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3F3756B-EC70-47D5-AF6B-5D0080AFCB27}"/>
            </a:ext>
          </a:extLst>
        </xdr:cNvPr>
        <xdr:cNvSpPr txBox="1"/>
      </xdr:nvSpPr>
      <xdr:spPr>
        <a:xfrm>
          <a:off x="55562" y="111126"/>
          <a:ext cx="2309813" cy="29368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*โปรแกรมอัตโนมัติ ไม่ต้องกรอกข้อมูล* </a:t>
          </a:r>
        </a:p>
      </xdr:txBody>
    </xdr:sp>
    <xdr:clientData/>
  </xdr:twoCellAnchor>
  <xdr:twoCellAnchor editAs="oneCell">
    <xdr:from>
      <xdr:col>10</xdr:col>
      <xdr:colOff>587376</xdr:colOff>
      <xdr:row>0</xdr:row>
      <xdr:rowOff>95250</xdr:rowOff>
    </xdr:from>
    <xdr:to>
      <xdr:col>12</xdr:col>
      <xdr:colOff>491547</xdr:colOff>
      <xdr:row>0</xdr:row>
      <xdr:rowOff>341313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3D2D4C4A-BF7A-4F72-80EF-7DE7FCDC2382}"/>
            </a:ext>
          </a:extLst>
        </xdr:cNvPr>
        <xdr:cNvSpPr txBox="1">
          <a:spLocks noChangeArrowheads="1"/>
        </xdr:cNvSpPr>
      </xdr:nvSpPr>
      <xdr:spPr bwMode="auto">
        <a:xfrm>
          <a:off x="8913814" y="95250"/>
          <a:ext cx="1245608" cy="246063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แบบฟอร์มสรุปผล</a:t>
          </a:r>
          <a:r>
            <a:rPr lang="en-US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2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25DE1-F3A0-4797-8920-9A08CC93B9AD}">
  <sheetPr codeName="Sheet1" filterMode="1"/>
  <dimension ref="A1:O142"/>
  <sheetViews>
    <sheetView showGridLines="0" tabSelected="1" zoomScale="150" zoomScaleNormal="150" zoomScaleSheetLayoutView="90" zoomScalePageLayoutView="120" workbookViewId="0">
      <selection activeCell="G10" sqref="G10"/>
    </sheetView>
  </sheetViews>
  <sheetFormatPr defaultColWidth="9" defaultRowHeight="21.95" customHeight="1" x14ac:dyDescent="0.2"/>
  <cols>
    <col min="1" max="1" width="3.125" style="56" customWidth="1"/>
    <col min="2" max="2" width="19.125" style="57" customWidth="1"/>
    <col min="3" max="3" width="14.125" style="58" customWidth="1"/>
    <col min="4" max="4" width="8.125" style="58" customWidth="1"/>
    <col min="5" max="5" width="25.375" style="58" customWidth="1"/>
    <col min="6" max="6" width="13.625" style="58" customWidth="1"/>
    <col min="7" max="7" width="12.375" style="58" customWidth="1"/>
    <col min="8" max="8" width="8.25" style="56" customWidth="1"/>
    <col min="9" max="9" width="7" style="58" customWidth="1"/>
    <col min="10" max="10" width="7" style="59" customWidth="1"/>
    <col min="11" max="11" width="6" style="60" customWidth="1"/>
    <col min="12" max="12" width="5.625" style="56" customWidth="1"/>
    <col min="13" max="13" width="5.75" style="61" customWidth="1"/>
    <col min="14" max="14" width="7.375" style="3" customWidth="1"/>
    <col min="15" max="16384" width="9" style="3"/>
  </cols>
  <sheetData>
    <row r="1" spans="1:15" s="12" customFormat="1" ht="4.5" customHeight="1" x14ac:dyDescent="0.6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10"/>
      <c r="O1" s="11"/>
    </row>
    <row r="2" spans="1:15" s="12" customFormat="1" ht="27.75" customHeight="1" x14ac:dyDescent="0.65">
      <c r="A2" s="7"/>
      <c r="B2" s="31" t="s">
        <v>54</v>
      </c>
      <c r="C2" s="90" t="s">
        <v>84</v>
      </c>
      <c r="D2" s="91"/>
      <c r="E2" s="92" t="s">
        <v>74</v>
      </c>
      <c r="F2" s="92"/>
      <c r="G2" s="92"/>
      <c r="H2" s="92"/>
      <c r="I2" s="92"/>
      <c r="J2" s="92"/>
      <c r="K2" s="92"/>
      <c r="L2" s="92"/>
      <c r="M2" s="92"/>
    </row>
    <row r="3" spans="1:15" s="12" customFormat="1" ht="5.25" customHeight="1" x14ac:dyDescent="0.4">
      <c r="A3" s="7"/>
      <c r="B3" s="5"/>
      <c r="C3" s="5" t="s">
        <v>55</v>
      </c>
      <c r="D3" s="5"/>
      <c r="E3" s="2"/>
      <c r="F3" s="2"/>
      <c r="G3" s="2"/>
      <c r="H3" s="2"/>
      <c r="I3" s="2"/>
      <c r="J3" s="13"/>
      <c r="K3" s="49"/>
      <c r="L3" s="2"/>
      <c r="M3" s="50"/>
    </row>
    <row r="4" spans="1:15" s="12" customFormat="1" ht="20.25" customHeight="1" x14ac:dyDescent="0.4">
      <c r="A4" s="8"/>
      <c r="B4" s="95" t="s">
        <v>59</v>
      </c>
      <c r="C4" s="95"/>
      <c r="D4" s="74">
        <v>32</v>
      </c>
      <c r="E4" s="51" t="s">
        <v>60</v>
      </c>
      <c r="F4" s="74">
        <v>28</v>
      </c>
      <c r="G4" s="52" t="s">
        <v>47</v>
      </c>
      <c r="H4" s="87">
        <v>2567</v>
      </c>
      <c r="I4" s="84" t="s">
        <v>76</v>
      </c>
      <c r="J4" s="94" t="s">
        <v>85</v>
      </c>
      <c r="K4" s="94"/>
      <c r="L4" s="85" t="s">
        <v>45</v>
      </c>
      <c r="M4" s="86">
        <v>45537</v>
      </c>
    </row>
    <row r="5" spans="1:15" s="24" customFormat="1" ht="4.5" customHeight="1" x14ac:dyDescent="0.2">
      <c r="A5" s="9"/>
      <c r="B5" s="93"/>
      <c r="C5" s="93"/>
      <c r="D5" s="27"/>
      <c r="E5" s="27"/>
      <c r="F5" s="4"/>
      <c r="G5" s="6"/>
      <c r="H5" s="14"/>
      <c r="I5" s="6"/>
      <c r="J5" s="15"/>
      <c r="K5" s="53"/>
      <c r="L5" s="14"/>
      <c r="M5" s="14"/>
      <c r="N5" s="3"/>
      <c r="O5" s="3"/>
    </row>
    <row r="6" spans="1:15" s="1" customFormat="1" ht="39.75" customHeight="1" x14ac:dyDescent="0.2">
      <c r="A6" s="172" t="s">
        <v>0</v>
      </c>
      <c r="B6" s="172" t="s">
        <v>63</v>
      </c>
      <c r="C6" s="172" t="s">
        <v>1</v>
      </c>
      <c r="D6" s="173" t="s">
        <v>3</v>
      </c>
      <c r="E6" s="172" t="s">
        <v>70</v>
      </c>
      <c r="F6" s="174" t="s">
        <v>4</v>
      </c>
      <c r="G6" s="175" t="s">
        <v>5</v>
      </c>
      <c r="H6" s="172" t="s">
        <v>2</v>
      </c>
      <c r="I6" s="176" t="s">
        <v>43</v>
      </c>
      <c r="J6" s="177" t="s">
        <v>44</v>
      </c>
      <c r="K6" s="178" t="s">
        <v>72</v>
      </c>
      <c r="L6" s="179" t="s">
        <v>50</v>
      </c>
      <c r="M6" s="180" t="s">
        <v>6</v>
      </c>
    </row>
    <row r="7" spans="1:15" ht="24.95" customHeight="1" x14ac:dyDescent="0.55000000000000004">
      <c r="A7" s="185">
        <v>1</v>
      </c>
      <c r="B7" s="153" t="s">
        <v>86</v>
      </c>
      <c r="C7" s="149" t="s">
        <v>87</v>
      </c>
      <c r="D7" s="168" t="s">
        <v>51</v>
      </c>
      <c r="E7" s="168" t="s">
        <v>157</v>
      </c>
      <c r="F7" s="161" t="s">
        <v>79</v>
      </c>
      <c r="G7" s="161" t="s">
        <v>162</v>
      </c>
      <c r="H7" s="165" t="s">
        <v>163</v>
      </c>
      <c r="I7" s="169" t="s">
        <v>164</v>
      </c>
      <c r="J7" s="170">
        <v>2</v>
      </c>
      <c r="K7" s="181">
        <v>0</v>
      </c>
      <c r="L7" s="183" t="s">
        <v>168</v>
      </c>
      <c r="M7" s="184">
        <v>1</v>
      </c>
    </row>
    <row r="8" spans="1:15" ht="24.95" customHeight="1" x14ac:dyDescent="0.55000000000000004">
      <c r="A8" s="185">
        <v>1</v>
      </c>
      <c r="B8" s="153" t="s">
        <v>86</v>
      </c>
      <c r="C8" s="149" t="s">
        <v>87</v>
      </c>
      <c r="D8" s="168" t="s">
        <v>51</v>
      </c>
      <c r="E8" s="168" t="s">
        <v>158</v>
      </c>
      <c r="F8" s="161" t="s">
        <v>83</v>
      </c>
      <c r="G8" s="161" t="s">
        <v>82</v>
      </c>
      <c r="H8" s="165" t="s">
        <v>163</v>
      </c>
      <c r="I8" s="169" t="s">
        <v>165</v>
      </c>
      <c r="J8" s="170">
        <v>2</v>
      </c>
      <c r="K8" s="181">
        <v>0</v>
      </c>
      <c r="L8" s="182" t="s">
        <v>167</v>
      </c>
      <c r="M8" s="184">
        <v>2</v>
      </c>
    </row>
    <row r="9" spans="1:15" ht="24.95" customHeight="1" x14ac:dyDescent="0.55000000000000004">
      <c r="A9" s="185">
        <v>2</v>
      </c>
      <c r="B9" s="154" t="s">
        <v>88</v>
      </c>
      <c r="C9" s="149" t="s">
        <v>89</v>
      </c>
      <c r="D9" s="168" t="s">
        <v>51</v>
      </c>
      <c r="E9" s="168" t="s">
        <v>157</v>
      </c>
      <c r="F9" s="161" t="s">
        <v>79</v>
      </c>
      <c r="G9" s="161" t="s">
        <v>162</v>
      </c>
      <c r="H9" s="165" t="s">
        <v>163</v>
      </c>
      <c r="I9" s="169" t="s">
        <v>164</v>
      </c>
      <c r="J9" s="170">
        <v>2</v>
      </c>
      <c r="K9" s="181">
        <v>0</v>
      </c>
      <c r="L9" s="183" t="s">
        <v>168</v>
      </c>
      <c r="M9" s="184">
        <v>1</v>
      </c>
    </row>
    <row r="10" spans="1:15" ht="24.95" customHeight="1" x14ac:dyDescent="0.55000000000000004">
      <c r="A10" s="185">
        <v>2</v>
      </c>
      <c r="B10" s="154" t="s">
        <v>88</v>
      </c>
      <c r="C10" s="149" t="s">
        <v>89</v>
      </c>
      <c r="D10" s="168" t="s">
        <v>51</v>
      </c>
      <c r="E10" s="168" t="s">
        <v>159</v>
      </c>
      <c r="F10" s="161" t="s">
        <v>83</v>
      </c>
      <c r="G10" s="161" t="s">
        <v>82</v>
      </c>
      <c r="H10" s="165" t="s">
        <v>163</v>
      </c>
      <c r="I10" s="169" t="s">
        <v>165</v>
      </c>
      <c r="J10" s="170">
        <v>2</v>
      </c>
      <c r="K10" s="181">
        <v>0</v>
      </c>
      <c r="L10" s="182" t="s">
        <v>167</v>
      </c>
      <c r="M10" s="184">
        <v>2</v>
      </c>
    </row>
    <row r="11" spans="1:15" ht="24.95" customHeight="1" x14ac:dyDescent="0.55000000000000004">
      <c r="A11" s="185">
        <v>3</v>
      </c>
      <c r="B11" s="155" t="s">
        <v>90</v>
      </c>
      <c r="C11" s="149" t="s">
        <v>91</v>
      </c>
      <c r="D11" s="168" t="s">
        <v>51</v>
      </c>
      <c r="E11" s="168" t="s">
        <v>160</v>
      </c>
      <c r="F11" s="161" t="s">
        <v>79</v>
      </c>
      <c r="G11" s="161" t="s">
        <v>162</v>
      </c>
      <c r="H11" s="165" t="s">
        <v>163</v>
      </c>
      <c r="I11" s="169" t="s">
        <v>164</v>
      </c>
      <c r="J11" s="170">
        <v>3</v>
      </c>
      <c r="K11" s="181">
        <v>0</v>
      </c>
      <c r="L11" s="183" t="s">
        <v>168</v>
      </c>
      <c r="M11" s="184">
        <v>1</v>
      </c>
    </row>
    <row r="12" spans="1:15" ht="24.95" customHeight="1" x14ac:dyDescent="0.55000000000000004">
      <c r="A12" s="185">
        <v>3</v>
      </c>
      <c r="B12" s="155" t="s">
        <v>90</v>
      </c>
      <c r="C12" s="149" t="s">
        <v>91</v>
      </c>
      <c r="D12" s="168" t="s">
        <v>51</v>
      </c>
      <c r="E12" s="168" t="s">
        <v>158</v>
      </c>
      <c r="F12" s="161" t="s">
        <v>83</v>
      </c>
      <c r="G12" s="161" t="s">
        <v>82</v>
      </c>
      <c r="H12" s="165" t="s">
        <v>163</v>
      </c>
      <c r="I12" s="169" t="s">
        <v>165</v>
      </c>
      <c r="J12" s="170">
        <v>2</v>
      </c>
      <c r="K12" s="181">
        <v>0</v>
      </c>
      <c r="L12" s="182" t="s">
        <v>167</v>
      </c>
      <c r="M12" s="184">
        <v>2</v>
      </c>
    </row>
    <row r="13" spans="1:15" ht="24.95" customHeight="1" x14ac:dyDescent="0.55000000000000004">
      <c r="A13" s="185">
        <v>4</v>
      </c>
      <c r="B13" s="156" t="s">
        <v>92</v>
      </c>
      <c r="C13" s="149" t="s">
        <v>67</v>
      </c>
      <c r="D13" s="168" t="s">
        <v>51</v>
      </c>
      <c r="E13" s="168" t="s">
        <v>160</v>
      </c>
      <c r="F13" s="161" t="s">
        <v>79</v>
      </c>
      <c r="G13" s="161" t="s">
        <v>162</v>
      </c>
      <c r="H13" s="165" t="s">
        <v>163</v>
      </c>
      <c r="I13" s="169" t="s">
        <v>164</v>
      </c>
      <c r="J13" s="170">
        <v>3</v>
      </c>
      <c r="K13" s="181">
        <v>0</v>
      </c>
      <c r="L13" s="183" t="s">
        <v>168</v>
      </c>
      <c r="M13" s="184">
        <v>1</v>
      </c>
    </row>
    <row r="14" spans="1:15" ht="24.95" customHeight="1" x14ac:dyDescent="0.55000000000000004">
      <c r="A14" s="185">
        <v>4</v>
      </c>
      <c r="B14" s="156" t="s">
        <v>92</v>
      </c>
      <c r="C14" s="149" t="s">
        <v>67</v>
      </c>
      <c r="D14" s="168" t="s">
        <v>51</v>
      </c>
      <c r="E14" s="168" t="s">
        <v>158</v>
      </c>
      <c r="F14" s="161" t="s">
        <v>83</v>
      </c>
      <c r="G14" s="161" t="s">
        <v>82</v>
      </c>
      <c r="H14" s="165" t="s">
        <v>163</v>
      </c>
      <c r="I14" s="169" t="s">
        <v>165</v>
      </c>
      <c r="J14" s="170">
        <v>2</v>
      </c>
      <c r="K14" s="181">
        <v>0</v>
      </c>
      <c r="L14" s="182" t="s">
        <v>167</v>
      </c>
      <c r="M14" s="184">
        <v>2</v>
      </c>
    </row>
    <row r="15" spans="1:15" ht="24.95" customHeight="1" x14ac:dyDescent="0.55000000000000004">
      <c r="A15" s="185">
        <v>5</v>
      </c>
      <c r="B15" s="154" t="s">
        <v>93</v>
      </c>
      <c r="C15" s="150" t="s">
        <v>91</v>
      </c>
      <c r="D15" s="168" t="s">
        <v>51</v>
      </c>
      <c r="E15" s="168" t="s">
        <v>160</v>
      </c>
      <c r="F15" s="161" t="s">
        <v>79</v>
      </c>
      <c r="G15" s="161" t="s">
        <v>162</v>
      </c>
      <c r="H15" s="165" t="s">
        <v>163</v>
      </c>
      <c r="I15" s="169" t="s">
        <v>164</v>
      </c>
      <c r="J15" s="170">
        <v>3</v>
      </c>
      <c r="K15" s="181">
        <v>0</v>
      </c>
      <c r="L15" s="183" t="s">
        <v>168</v>
      </c>
      <c r="M15" s="184">
        <v>1</v>
      </c>
    </row>
    <row r="16" spans="1:15" ht="24.95" customHeight="1" x14ac:dyDescent="0.55000000000000004">
      <c r="A16" s="185">
        <v>5</v>
      </c>
      <c r="B16" s="154" t="s">
        <v>93</v>
      </c>
      <c r="C16" s="150" t="s">
        <v>91</v>
      </c>
      <c r="D16" s="168" t="s">
        <v>51</v>
      </c>
      <c r="E16" s="168" t="s">
        <v>158</v>
      </c>
      <c r="F16" s="161" t="s">
        <v>83</v>
      </c>
      <c r="G16" s="161" t="s">
        <v>82</v>
      </c>
      <c r="H16" s="165" t="s">
        <v>163</v>
      </c>
      <c r="I16" s="169" t="s">
        <v>165</v>
      </c>
      <c r="J16" s="170">
        <v>2</v>
      </c>
      <c r="K16" s="181">
        <v>0</v>
      </c>
      <c r="L16" s="182" t="s">
        <v>167</v>
      </c>
      <c r="M16" s="184">
        <v>2</v>
      </c>
    </row>
    <row r="17" spans="1:13" ht="24.95" customHeight="1" x14ac:dyDescent="0.55000000000000004">
      <c r="A17" s="185">
        <v>6</v>
      </c>
      <c r="B17" s="154" t="s">
        <v>94</v>
      </c>
      <c r="C17" s="149" t="s">
        <v>67</v>
      </c>
      <c r="D17" s="168" t="s">
        <v>51</v>
      </c>
      <c r="E17" s="168" t="s">
        <v>160</v>
      </c>
      <c r="F17" s="161" t="s">
        <v>79</v>
      </c>
      <c r="G17" s="161" t="s">
        <v>162</v>
      </c>
      <c r="H17" s="165" t="s">
        <v>163</v>
      </c>
      <c r="I17" s="169" t="s">
        <v>164</v>
      </c>
      <c r="J17" s="170">
        <v>3</v>
      </c>
      <c r="K17" s="181">
        <v>0</v>
      </c>
      <c r="L17" s="183" t="s">
        <v>168</v>
      </c>
      <c r="M17" s="184">
        <v>1</v>
      </c>
    </row>
    <row r="18" spans="1:13" ht="24.95" customHeight="1" x14ac:dyDescent="0.55000000000000004">
      <c r="A18" s="185">
        <v>6</v>
      </c>
      <c r="B18" s="154" t="s">
        <v>94</v>
      </c>
      <c r="C18" s="149" t="s">
        <v>67</v>
      </c>
      <c r="D18" s="168" t="s">
        <v>51</v>
      </c>
      <c r="E18" s="168" t="s">
        <v>158</v>
      </c>
      <c r="F18" s="161" t="s">
        <v>83</v>
      </c>
      <c r="G18" s="161" t="s">
        <v>82</v>
      </c>
      <c r="H18" s="165" t="s">
        <v>163</v>
      </c>
      <c r="I18" s="169" t="s">
        <v>165</v>
      </c>
      <c r="J18" s="170">
        <v>2</v>
      </c>
      <c r="K18" s="181">
        <v>0</v>
      </c>
      <c r="L18" s="182" t="s">
        <v>167</v>
      </c>
      <c r="M18" s="184">
        <v>2</v>
      </c>
    </row>
    <row r="19" spans="1:13" ht="24.95" customHeight="1" x14ac:dyDescent="0.45">
      <c r="A19" s="185">
        <v>7</v>
      </c>
      <c r="B19" s="154" t="s">
        <v>95</v>
      </c>
      <c r="C19" s="157" t="s">
        <v>67</v>
      </c>
      <c r="D19" s="168" t="s">
        <v>51</v>
      </c>
      <c r="E19" s="168" t="s">
        <v>160</v>
      </c>
      <c r="F19" s="161" t="s">
        <v>79</v>
      </c>
      <c r="G19" s="161" t="s">
        <v>162</v>
      </c>
      <c r="H19" s="165" t="s">
        <v>163</v>
      </c>
      <c r="I19" s="169" t="s">
        <v>164</v>
      </c>
      <c r="J19" s="170">
        <v>3</v>
      </c>
      <c r="K19" s="181">
        <v>0</v>
      </c>
      <c r="L19" s="183" t="s">
        <v>168</v>
      </c>
      <c r="M19" s="184">
        <v>1</v>
      </c>
    </row>
    <row r="20" spans="1:13" ht="24.95" customHeight="1" x14ac:dyDescent="0.45">
      <c r="A20" s="185">
        <v>7</v>
      </c>
      <c r="B20" s="154" t="s">
        <v>95</v>
      </c>
      <c r="C20" s="157" t="s">
        <v>67</v>
      </c>
      <c r="D20" s="168" t="s">
        <v>51</v>
      </c>
      <c r="E20" s="168" t="s">
        <v>158</v>
      </c>
      <c r="F20" s="161" t="s">
        <v>83</v>
      </c>
      <c r="G20" s="161" t="s">
        <v>82</v>
      </c>
      <c r="H20" s="165" t="s">
        <v>163</v>
      </c>
      <c r="I20" s="169" t="s">
        <v>165</v>
      </c>
      <c r="J20" s="170">
        <v>2</v>
      </c>
      <c r="K20" s="181">
        <v>0</v>
      </c>
      <c r="L20" s="182" t="s">
        <v>167</v>
      </c>
      <c r="M20" s="184">
        <v>2</v>
      </c>
    </row>
    <row r="21" spans="1:13" ht="24.95" customHeight="1" x14ac:dyDescent="0.45">
      <c r="A21" s="185">
        <v>8</v>
      </c>
      <c r="B21" s="158" t="s">
        <v>96</v>
      </c>
      <c r="C21" s="157" t="s">
        <v>97</v>
      </c>
      <c r="D21" s="168" t="s">
        <v>51</v>
      </c>
      <c r="E21" s="168" t="s">
        <v>161</v>
      </c>
      <c r="F21" s="161" t="s">
        <v>79</v>
      </c>
      <c r="G21" s="161" t="s">
        <v>162</v>
      </c>
      <c r="H21" s="165" t="s">
        <v>163</v>
      </c>
      <c r="I21" s="169" t="s">
        <v>164</v>
      </c>
      <c r="J21" s="170">
        <v>2</v>
      </c>
      <c r="K21" s="181">
        <v>0</v>
      </c>
      <c r="L21" s="183" t="s">
        <v>168</v>
      </c>
      <c r="M21" s="184">
        <v>1</v>
      </c>
    </row>
    <row r="22" spans="1:13" ht="24.95" customHeight="1" x14ac:dyDescent="0.45">
      <c r="A22" s="185">
        <v>8</v>
      </c>
      <c r="B22" s="158" t="s">
        <v>96</v>
      </c>
      <c r="C22" s="157" t="s">
        <v>97</v>
      </c>
      <c r="D22" s="168" t="s">
        <v>51</v>
      </c>
      <c r="E22" s="168" t="s">
        <v>159</v>
      </c>
      <c r="F22" s="161" t="s">
        <v>83</v>
      </c>
      <c r="G22" s="161" t="s">
        <v>82</v>
      </c>
      <c r="H22" s="165" t="s">
        <v>163</v>
      </c>
      <c r="I22" s="169" t="s">
        <v>165</v>
      </c>
      <c r="J22" s="170">
        <v>2</v>
      </c>
      <c r="K22" s="181">
        <v>0</v>
      </c>
      <c r="L22" s="182" t="s">
        <v>167</v>
      </c>
      <c r="M22" s="184">
        <v>2</v>
      </c>
    </row>
    <row r="23" spans="1:13" ht="24.95" customHeight="1" x14ac:dyDescent="0.45">
      <c r="A23" s="185">
        <v>9</v>
      </c>
      <c r="B23" s="159" t="s">
        <v>98</v>
      </c>
      <c r="C23" s="157" t="s">
        <v>99</v>
      </c>
      <c r="D23" s="168" t="s">
        <v>51</v>
      </c>
      <c r="E23" s="168" t="s">
        <v>161</v>
      </c>
      <c r="F23" s="161" t="s">
        <v>79</v>
      </c>
      <c r="G23" s="161" t="s">
        <v>162</v>
      </c>
      <c r="H23" s="165" t="s">
        <v>163</v>
      </c>
      <c r="I23" s="169" t="s">
        <v>166</v>
      </c>
      <c r="J23" s="170">
        <v>2</v>
      </c>
      <c r="K23" s="181">
        <v>0</v>
      </c>
      <c r="L23" s="183" t="s">
        <v>168</v>
      </c>
      <c r="M23" s="184">
        <v>1</v>
      </c>
    </row>
    <row r="24" spans="1:13" ht="24.95" customHeight="1" x14ac:dyDescent="0.45">
      <c r="A24" s="185">
        <v>9</v>
      </c>
      <c r="B24" s="159" t="s">
        <v>98</v>
      </c>
      <c r="C24" s="157" t="s">
        <v>99</v>
      </c>
      <c r="D24" s="168" t="s">
        <v>51</v>
      </c>
      <c r="E24" s="168" t="s">
        <v>158</v>
      </c>
      <c r="F24" s="161" t="s">
        <v>83</v>
      </c>
      <c r="G24" s="161" t="s">
        <v>82</v>
      </c>
      <c r="H24" s="165" t="s">
        <v>163</v>
      </c>
      <c r="I24" s="169" t="s">
        <v>166</v>
      </c>
      <c r="J24" s="170">
        <v>2</v>
      </c>
      <c r="K24" s="181">
        <v>0</v>
      </c>
      <c r="L24" s="182" t="s">
        <v>167</v>
      </c>
      <c r="M24" s="184">
        <v>2</v>
      </c>
    </row>
    <row r="25" spans="1:13" ht="24.95" customHeight="1" x14ac:dyDescent="0.45">
      <c r="A25" s="185">
        <v>10</v>
      </c>
      <c r="B25" s="158" t="s">
        <v>100</v>
      </c>
      <c r="C25" s="157" t="s">
        <v>101</v>
      </c>
      <c r="D25" s="168" t="s">
        <v>51</v>
      </c>
      <c r="E25" s="168" t="s">
        <v>160</v>
      </c>
      <c r="F25" s="161" t="s">
        <v>79</v>
      </c>
      <c r="G25" s="161" t="s">
        <v>162</v>
      </c>
      <c r="H25" s="165" t="s">
        <v>163</v>
      </c>
      <c r="I25" s="169" t="s">
        <v>164</v>
      </c>
      <c r="J25" s="170">
        <v>3</v>
      </c>
      <c r="K25" s="181">
        <v>0</v>
      </c>
      <c r="L25" s="183" t="s">
        <v>168</v>
      </c>
      <c r="M25" s="184">
        <v>1</v>
      </c>
    </row>
    <row r="26" spans="1:13" ht="24.95" customHeight="1" x14ac:dyDescent="0.45">
      <c r="A26" s="185">
        <v>10</v>
      </c>
      <c r="B26" s="158" t="s">
        <v>100</v>
      </c>
      <c r="C26" s="157" t="s">
        <v>101</v>
      </c>
      <c r="D26" s="168" t="s">
        <v>51</v>
      </c>
      <c r="E26" s="168" t="s">
        <v>158</v>
      </c>
      <c r="F26" s="161" t="s">
        <v>83</v>
      </c>
      <c r="G26" s="161" t="s">
        <v>82</v>
      </c>
      <c r="H26" s="165" t="s">
        <v>163</v>
      </c>
      <c r="I26" s="169" t="s">
        <v>165</v>
      </c>
      <c r="J26" s="170">
        <v>2</v>
      </c>
      <c r="K26" s="181">
        <v>0</v>
      </c>
      <c r="L26" s="182" t="s">
        <v>167</v>
      </c>
      <c r="M26" s="184">
        <v>2</v>
      </c>
    </row>
    <row r="27" spans="1:13" ht="24.95" customHeight="1" x14ac:dyDescent="0.45">
      <c r="A27" s="185">
        <v>11</v>
      </c>
      <c r="B27" s="158" t="s">
        <v>102</v>
      </c>
      <c r="C27" s="157" t="s">
        <v>67</v>
      </c>
      <c r="D27" s="168" t="s">
        <v>51</v>
      </c>
      <c r="E27" s="168" t="s">
        <v>160</v>
      </c>
      <c r="F27" s="161" t="s">
        <v>79</v>
      </c>
      <c r="G27" s="161" t="s">
        <v>162</v>
      </c>
      <c r="H27" s="165" t="s">
        <v>163</v>
      </c>
      <c r="I27" s="169" t="s">
        <v>164</v>
      </c>
      <c r="J27" s="170">
        <v>3</v>
      </c>
      <c r="K27" s="181">
        <v>0</v>
      </c>
      <c r="L27" s="183" t="s">
        <v>168</v>
      </c>
      <c r="M27" s="184">
        <v>1</v>
      </c>
    </row>
    <row r="28" spans="1:13" ht="24.95" customHeight="1" x14ac:dyDescent="0.45">
      <c r="A28" s="185">
        <v>11</v>
      </c>
      <c r="B28" s="158" t="s">
        <v>102</v>
      </c>
      <c r="C28" s="157" t="s">
        <v>67</v>
      </c>
      <c r="D28" s="168" t="s">
        <v>51</v>
      </c>
      <c r="E28" s="168" t="s">
        <v>158</v>
      </c>
      <c r="F28" s="161" t="s">
        <v>83</v>
      </c>
      <c r="G28" s="161" t="s">
        <v>82</v>
      </c>
      <c r="H28" s="165" t="s">
        <v>163</v>
      </c>
      <c r="I28" s="169" t="s">
        <v>165</v>
      </c>
      <c r="J28" s="170">
        <v>2</v>
      </c>
      <c r="K28" s="181">
        <v>0</v>
      </c>
      <c r="L28" s="182" t="s">
        <v>167</v>
      </c>
      <c r="M28" s="184">
        <v>2</v>
      </c>
    </row>
    <row r="29" spans="1:13" ht="24.95" customHeight="1" x14ac:dyDescent="0.45">
      <c r="A29" s="185">
        <v>12</v>
      </c>
      <c r="B29" s="158" t="s">
        <v>103</v>
      </c>
      <c r="C29" s="157" t="s">
        <v>104</v>
      </c>
      <c r="D29" s="168" t="s">
        <v>51</v>
      </c>
      <c r="E29" s="168" t="s">
        <v>160</v>
      </c>
      <c r="F29" s="161" t="s">
        <v>79</v>
      </c>
      <c r="G29" s="161" t="s">
        <v>162</v>
      </c>
      <c r="H29" s="165" t="s">
        <v>163</v>
      </c>
      <c r="I29" s="169" t="s">
        <v>164</v>
      </c>
      <c r="J29" s="170">
        <v>3</v>
      </c>
      <c r="K29" s="181">
        <v>0</v>
      </c>
      <c r="L29" s="183" t="s">
        <v>168</v>
      </c>
      <c r="M29" s="184">
        <v>1</v>
      </c>
    </row>
    <row r="30" spans="1:13" ht="24.95" customHeight="1" x14ac:dyDescent="0.45">
      <c r="A30" s="185">
        <v>12</v>
      </c>
      <c r="B30" s="158" t="s">
        <v>103</v>
      </c>
      <c r="C30" s="157" t="s">
        <v>104</v>
      </c>
      <c r="D30" s="168" t="s">
        <v>51</v>
      </c>
      <c r="E30" s="168" t="s">
        <v>159</v>
      </c>
      <c r="F30" s="161" t="s">
        <v>83</v>
      </c>
      <c r="G30" s="161" t="s">
        <v>82</v>
      </c>
      <c r="H30" s="165" t="s">
        <v>163</v>
      </c>
      <c r="I30" s="169" t="s">
        <v>165</v>
      </c>
      <c r="J30" s="170">
        <v>2</v>
      </c>
      <c r="K30" s="181">
        <v>0</v>
      </c>
      <c r="L30" s="182" t="s">
        <v>167</v>
      </c>
      <c r="M30" s="184">
        <v>2</v>
      </c>
    </row>
    <row r="31" spans="1:13" ht="24.95" customHeight="1" x14ac:dyDescent="0.45">
      <c r="A31" s="185">
        <v>13</v>
      </c>
      <c r="B31" s="158" t="s">
        <v>105</v>
      </c>
      <c r="C31" s="157" t="s">
        <v>67</v>
      </c>
      <c r="D31" s="168" t="s">
        <v>51</v>
      </c>
      <c r="E31" s="168" t="s">
        <v>160</v>
      </c>
      <c r="F31" s="161" t="s">
        <v>79</v>
      </c>
      <c r="G31" s="161" t="s">
        <v>162</v>
      </c>
      <c r="H31" s="165" t="s">
        <v>163</v>
      </c>
      <c r="I31" s="169" t="s">
        <v>164</v>
      </c>
      <c r="J31" s="170">
        <v>3</v>
      </c>
      <c r="K31" s="181">
        <v>0</v>
      </c>
      <c r="L31" s="183" t="s">
        <v>168</v>
      </c>
      <c r="M31" s="184">
        <v>1</v>
      </c>
    </row>
    <row r="32" spans="1:13" ht="24.95" customHeight="1" x14ac:dyDescent="0.45">
      <c r="A32" s="185">
        <v>13</v>
      </c>
      <c r="B32" s="158" t="s">
        <v>105</v>
      </c>
      <c r="C32" s="157" t="s">
        <v>67</v>
      </c>
      <c r="D32" s="168" t="s">
        <v>51</v>
      </c>
      <c r="E32" s="168" t="s">
        <v>158</v>
      </c>
      <c r="F32" s="161" t="s">
        <v>83</v>
      </c>
      <c r="G32" s="161" t="s">
        <v>82</v>
      </c>
      <c r="H32" s="165" t="s">
        <v>163</v>
      </c>
      <c r="I32" s="169" t="s">
        <v>165</v>
      </c>
      <c r="J32" s="170">
        <v>2</v>
      </c>
      <c r="K32" s="181">
        <v>0</v>
      </c>
      <c r="L32" s="182" t="s">
        <v>167</v>
      </c>
      <c r="M32" s="184">
        <v>2</v>
      </c>
    </row>
    <row r="33" spans="1:13" ht="24.95" customHeight="1" x14ac:dyDescent="0.45">
      <c r="A33" s="185">
        <v>14</v>
      </c>
      <c r="B33" s="158" t="s">
        <v>106</v>
      </c>
      <c r="C33" s="157" t="s">
        <v>107</v>
      </c>
      <c r="D33" s="168" t="s">
        <v>51</v>
      </c>
      <c r="E33" s="168" t="s">
        <v>160</v>
      </c>
      <c r="F33" s="161" t="s">
        <v>79</v>
      </c>
      <c r="G33" s="161" t="s">
        <v>162</v>
      </c>
      <c r="H33" s="165" t="s">
        <v>163</v>
      </c>
      <c r="I33" s="169" t="s">
        <v>164</v>
      </c>
      <c r="J33" s="170">
        <v>3</v>
      </c>
      <c r="K33" s="181">
        <v>0</v>
      </c>
      <c r="L33" s="183" t="s">
        <v>168</v>
      </c>
      <c r="M33" s="184">
        <v>1</v>
      </c>
    </row>
    <row r="34" spans="1:13" ht="24.95" customHeight="1" x14ac:dyDescent="0.45">
      <c r="A34" s="185">
        <v>14</v>
      </c>
      <c r="B34" s="158" t="s">
        <v>106</v>
      </c>
      <c r="C34" s="157" t="s">
        <v>107</v>
      </c>
      <c r="D34" s="168" t="s">
        <v>51</v>
      </c>
      <c r="E34" s="168" t="s">
        <v>158</v>
      </c>
      <c r="F34" s="161" t="s">
        <v>83</v>
      </c>
      <c r="G34" s="161" t="s">
        <v>82</v>
      </c>
      <c r="H34" s="165" t="s">
        <v>163</v>
      </c>
      <c r="I34" s="169" t="s">
        <v>165</v>
      </c>
      <c r="J34" s="170">
        <v>2</v>
      </c>
      <c r="K34" s="181">
        <v>0</v>
      </c>
      <c r="L34" s="182" t="s">
        <v>167</v>
      </c>
      <c r="M34" s="184">
        <v>2</v>
      </c>
    </row>
    <row r="35" spans="1:13" ht="24.95" customHeight="1" x14ac:dyDescent="0.45">
      <c r="A35" s="185">
        <v>15</v>
      </c>
      <c r="B35" s="158" t="s">
        <v>108</v>
      </c>
      <c r="C35" s="157" t="s">
        <v>107</v>
      </c>
      <c r="D35" s="168" t="s">
        <v>51</v>
      </c>
      <c r="E35" s="168" t="s">
        <v>160</v>
      </c>
      <c r="F35" s="161" t="s">
        <v>79</v>
      </c>
      <c r="G35" s="161" t="s">
        <v>162</v>
      </c>
      <c r="H35" s="165" t="s">
        <v>163</v>
      </c>
      <c r="I35" s="169" t="s">
        <v>164</v>
      </c>
      <c r="J35" s="170">
        <v>3</v>
      </c>
      <c r="K35" s="181">
        <v>0</v>
      </c>
      <c r="L35" s="183" t="s">
        <v>168</v>
      </c>
      <c r="M35" s="184">
        <v>1</v>
      </c>
    </row>
    <row r="36" spans="1:13" ht="24.95" customHeight="1" x14ac:dyDescent="0.45">
      <c r="A36" s="185">
        <v>15</v>
      </c>
      <c r="B36" s="158" t="s">
        <v>108</v>
      </c>
      <c r="C36" s="157" t="s">
        <v>107</v>
      </c>
      <c r="D36" s="168" t="s">
        <v>51</v>
      </c>
      <c r="E36" s="168" t="s">
        <v>159</v>
      </c>
      <c r="F36" s="161" t="s">
        <v>83</v>
      </c>
      <c r="G36" s="161" t="s">
        <v>82</v>
      </c>
      <c r="H36" s="165" t="s">
        <v>163</v>
      </c>
      <c r="I36" s="169" t="s">
        <v>165</v>
      </c>
      <c r="J36" s="170">
        <v>2</v>
      </c>
      <c r="K36" s="181">
        <v>0</v>
      </c>
      <c r="L36" s="182" t="s">
        <v>167</v>
      </c>
      <c r="M36" s="184">
        <v>2</v>
      </c>
    </row>
    <row r="37" spans="1:13" ht="24.95" customHeight="1" x14ac:dyDescent="0.45">
      <c r="A37" s="185">
        <v>16</v>
      </c>
      <c r="B37" s="158" t="s">
        <v>109</v>
      </c>
      <c r="C37" s="157" t="s">
        <v>67</v>
      </c>
      <c r="D37" s="168" t="s">
        <v>51</v>
      </c>
      <c r="E37" s="168" t="s">
        <v>160</v>
      </c>
      <c r="F37" s="161" t="s">
        <v>79</v>
      </c>
      <c r="G37" s="161" t="s">
        <v>162</v>
      </c>
      <c r="H37" s="165" t="s">
        <v>163</v>
      </c>
      <c r="I37" s="169" t="s">
        <v>164</v>
      </c>
      <c r="J37" s="170">
        <v>3</v>
      </c>
      <c r="K37" s="181">
        <v>0</v>
      </c>
      <c r="L37" s="183" t="s">
        <v>168</v>
      </c>
      <c r="M37" s="184">
        <v>1</v>
      </c>
    </row>
    <row r="38" spans="1:13" ht="24.95" customHeight="1" x14ac:dyDescent="0.45">
      <c r="A38" s="185">
        <v>16</v>
      </c>
      <c r="B38" s="158" t="s">
        <v>109</v>
      </c>
      <c r="C38" s="157" t="s">
        <v>67</v>
      </c>
      <c r="D38" s="168" t="s">
        <v>51</v>
      </c>
      <c r="E38" s="168" t="s">
        <v>158</v>
      </c>
      <c r="F38" s="161" t="s">
        <v>83</v>
      </c>
      <c r="G38" s="161" t="s">
        <v>82</v>
      </c>
      <c r="H38" s="165" t="s">
        <v>163</v>
      </c>
      <c r="I38" s="169" t="s">
        <v>165</v>
      </c>
      <c r="J38" s="170">
        <v>2</v>
      </c>
      <c r="K38" s="181">
        <v>0</v>
      </c>
      <c r="L38" s="182" t="s">
        <v>167</v>
      </c>
      <c r="M38" s="184">
        <v>2</v>
      </c>
    </row>
    <row r="39" spans="1:13" ht="24.95" customHeight="1" x14ac:dyDescent="0.45">
      <c r="A39" s="185">
        <v>17</v>
      </c>
      <c r="B39" s="158" t="s">
        <v>110</v>
      </c>
      <c r="C39" s="157" t="s">
        <v>104</v>
      </c>
      <c r="D39" s="168" t="s">
        <v>51</v>
      </c>
      <c r="E39" s="168" t="s">
        <v>160</v>
      </c>
      <c r="F39" s="161" t="s">
        <v>79</v>
      </c>
      <c r="G39" s="161" t="s">
        <v>162</v>
      </c>
      <c r="H39" s="165" t="s">
        <v>163</v>
      </c>
      <c r="I39" s="169" t="s">
        <v>164</v>
      </c>
      <c r="J39" s="170">
        <v>3</v>
      </c>
      <c r="K39" s="181">
        <v>0</v>
      </c>
      <c r="L39" s="183" t="s">
        <v>168</v>
      </c>
      <c r="M39" s="184">
        <v>1</v>
      </c>
    </row>
    <row r="40" spans="1:13" ht="24.95" customHeight="1" x14ac:dyDescent="0.45">
      <c r="A40" s="185">
        <v>17</v>
      </c>
      <c r="B40" s="158" t="s">
        <v>110</v>
      </c>
      <c r="C40" s="157" t="s">
        <v>104</v>
      </c>
      <c r="D40" s="168" t="s">
        <v>51</v>
      </c>
      <c r="E40" s="168" t="s">
        <v>159</v>
      </c>
      <c r="F40" s="161" t="s">
        <v>83</v>
      </c>
      <c r="G40" s="161" t="s">
        <v>82</v>
      </c>
      <c r="H40" s="165" t="s">
        <v>163</v>
      </c>
      <c r="I40" s="169" t="s">
        <v>165</v>
      </c>
      <c r="J40" s="170">
        <v>2</v>
      </c>
      <c r="K40" s="181">
        <v>0</v>
      </c>
      <c r="L40" s="182" t="s">
        <v>167</v>
      </c>
      <c r="M40" s="184">
        <v>2</v>
      </c>
    </row>
    <row r="41" spans="1:13" ht="24.95" customHeight="1" x14ac:dyDescent="0.45">
      <c r="A41" s="185">
        <v>18</v>
      </c>
      <c r="B41" s="153" t="s">
        <v>111</v>
      </c>
      <c r="C41" s="157" t="s">
        <v>112</v>
      </c>
      <c r="D41" s="168" t="s">
        <v>51</v>
      </c>
      <c r="E41" s="168" t="s">
        <v>160</v>
      </c>
      <c r="F41" s="161" t="s">
        <v>79</v>
      </c>
      <c r="G41" s="161" t="s">
        <v>162</v>
      </c>
      <c r="H41" s="165" t="s">
        <v>163</v>
      </c>
      <c r="I41" s="169" t="s">
        <v>164</v>
      </c>
      <c r="J41" s="170">
        <v>3</v>
      </c>
      <c r="K41" s="181">
        <v>0</v>
      </c>
      <c r="L41" s="183" t="s">
        <v>168</v>
      </c>
      <c r="M41" s="184">
        <v>1</v>
      </c>
    </row>
    <row r="42" spans="1:13" ht="24.95" customHeight="1" x14ac:dyDescent="0.45">
      <c r="A42" s="185">
        <v>18</v>
      </c>
      <c r="B42" s="153" t="s">
        <v>111</v>
      </c>
      <c r="C42" s="157" t="s">
        <v>112</v>
      </c>
      <c r="D42" s="168" t="s">
        <v>51</v>
      </c>
      <c r="E42" s="168" t="s">
        <v>158</v>
      </c>
      <c r="F42" s="161" t="s">
        <v>83</v>
      </c>
      <c r="G42" s="161" t="s">
        <v>82</v>
      </c>
      <c r="H42" s="165" t="s">
        <v>163</v>
      </c>
      <c r="I42" s="169" t="s">
        <v>165</v>
      </c>
      <c r="J42" s="170">
        <v>2</v>
      </c>
      <c r="K42" s="181">
        <v>0</v>
      </c>
      <c r="L42" s="182" t="s">
        <v>167</v>
      </c>
      <c r="M42" s="184">
        <v>2</v>
      </c>
    </row>
    <row r="43" spans="1:13" ht="24.95" customHeight="1" x14ac:dyDescent="0.45">
      <c r="A43" s="185">
        <v>19</v>
      </c>
      <c r="B43" s="153" t="s">
        <v>113</v>
      </c>
      <c r="C43" s="157" t="s">
        <v>107</v>
      </c>
      <c r="D43" s="168" t="s">
        <v>51</v>
      </c>
      <c r="E43" s="168" t="s">
        <v>160</v>
      </c>
      <c r="F43" s="161" t="s">
        <v>79</v>
      </c>
      <c r="G43" s="161" t="s">
        <v>162</v>
      </c>
      <c r="H43" s="165" t="s">
        <v>163</v>
      </c>
      <c r="I43" s="169" t="s">
        <v>164</v>
      </c>
      <c r="J43" s="170">
        <v>3</v>
      </c>
      <c r="K43" s="181">
        <v>0</v>
      </c>
      <c r="L43" s="183" t="s">
        <v>168</v>
      </c>
      <c r="M43" s="184">
        <v>1</v>
      </c>
    </row>
    <row r="44" spans="1:13" ht="21" customHeight="1" x14ac:dyDescent="0.45">
      <c r="A44" s="185">
        <v>19</v>
      </c>
      <c r="B44" s="186" t="s">
        <v>113</v>
      </c>
      <c r="C44" s="187" t="s">
        <v>107</v>
      </c>
      <c r="D44" s="188" t="s">
        <v>51</v>
      </c>
      <c r="E44" s="188" t="s">
        <v>158</v>
      </c>
      <c r="F44" s="189" t="s">
        <v>83</v>
      </c>
      <c r="G44" s="189" t="s">
        <v>82</v>
      </c>
      <c r="H44" s="165" t="s">
        <v>163</v>
      </c>
      <c r="I44" s="190" t="s">
        <v>165</v>
      </c>
      <c r="J44" s="170">
        <v>2</v>
      </c>
      <c r="K44" s="181">
        <v>0</v>
      </c>
      <c r="L44" s="182" t="s">
        <v>167</v>
      </c>
      <c r="M44" s="184">
        <v>2</v>
      </c>
    </row>
    <row r="45" spans="1:13" ht="24.95" customHeight="1" x14ac:dyDescent="0.45">
      <c r="A45" s="185">
        <v>20</v>
      </c>
      <c r="B45" s="153" t="s">
        <v>114</v>
      </c>
      <c r="C45" s="157" t="s">
        <v>104</v>
      </c>
      <c r="D45" s="168" t="s">
        <v>51</v>
      </c>
      <c r="E45" s="168" t="s">
        <v>160</v>
      </c>
      <c r="F45" s="161" t="s">
        <v>79</v>
      </c>
      <c r="G45" s="161" t="s">
        <v>162</v>
      </c>
      <c r="H45" s="165" t="s">
        <v>163</v>
      </c>
      <c r="I45" s="169" t="s">
        <v>164</v>
      </c>
      <c r="J45" s="170">
        <v>3</v>
      </c>
      <c r="K45" s="181">
        <v>0</v>
      </c>
      <c r="L45" s="183" t="s">
        <v>168</v>
      </c>
      <c r="M45" s="184">
        <v>1</v>
      </c>
    </row>
    <row r="46" spans="1:13" ht="24.95" customHeight="1" x14ac:dyDescent="0.45">
      <c r="A46" s="185">
        <v>20</v>
      </c>
      <c r="B46" s="153" t="s">
        <v>114</v>
      </c>
      <c r="C46" s="157" t="s">
        <v>104</v>
      </c>
      <c r="D46" s="168" t="s">
        <v>51</v>
      </c>
      <c r="E46" s="168" t="s">
        <v>159</v>
      </c>
      <c r="F46" s="161" t="s">
        <v>83</v>
      </c>
      <c r="G46" s="161" t="s">
        <v>82</v>
      </c>
      <c r="H46" s="165" t="s">
        <v>163</v>
      </c>
      <c r="I46" s="169" t="s">
        <v>165</v>
      </c>
      <c r="J46" s="170">
        <v>2</v>
      </c>
      <c r="K46" s="181">
        <v>0</v>
      </c>
      <c r="L46" s="182" t="s">
        <v>167</v>
      </c>
      <c r="M46" s="184">
        <v>2</v>
      </c>
    </row>
    <row r="47" spans="1:13" ht="24.95" customHeight="1" x14ac:dyDescent="0.45">
      <c r="A47" s="185">
        <v>21</v>
      </c>
      <c r="B47" s="153" t="s">
        <v>115</v>
      </c>
      <c r="C47" s="157" t="s">
        <v>112</v>
      </c>
      <c r="D47" s="168" t="s">
        <v>51</v>
      </c>
      <c r="E47" s="168" t="s">
        <v>160</v>
      </c>
      <c r="F47" s="161" t="s">
        <v>79</v>
      </c>
      <c r="G47" s="161" t="s">
        <v>162</v>
      </c>
      <c r="H47" s="165" t="s">
        <v>163</v>
      </c>
      <c r="I47" s="169" t="s">
        <v>164</v>
      </c>
      <c r="J47" s="170">
        <v>3</v>
      </c>
      <c r="K47" s="181">
        <v>0</v>
      </c>
      <c r="L47" s="183" t="s">
        <v>168</v>
      </c>
      <c r="M47" s="184">
        <v>1</v>
      </c>
    </row>
    <row r="48" spans="1:13" ht="24.95" customHeight="1" x14ac:dyDescent="0.45">
      <c r="A48" s="185">
        <v>21</v>
      </c>
      <c r="B48" s="153" t="s">
        <v>115</v>
      </c>
      <c r="C48" s="157" t="s">
        <v>112</v>
      </c>
      <c r="D48" s="168" t="s">
        <v>51</v>
      </c>
      <c r="E48" s="168" t="s">
        <v>158</v>
      </c>
      <c r="F48" s="161" t="s">
        <v>83</v>
      </c>
      <c r="G48" s="161" t="s">
        <v>82</v>
      </c>
      <c r="H48" s="165" t="s">
        <v>163</v>
      </c>
      <c r="I48" s="169" t="s">
        <v>165</v>
      </c>
      <c r="J48" s="170">
        <v>2</v>
      </c>
      <c r="K48" s="181">
        <v>0</v>
      </c>
      <c r="L48" s="182" t="s">
        <v>167</v>
      </c>
      <c r="M48" s="184">
        <v>2</v>
      </c>
    </row>
    <row r="49" spans="1:13" ht="24.95" customHeight="1" x14ac:dyDescent="0.45">
      <c r="A49" s="185">
        <v>22</v>
      </c>
      <c r="B49" s="153" t="s">
        <v>116</v>
      </c>
      <c r="C49" s="157" t="s">
        <v>67</v>
      </c>
      <c r="D49" s="168" t="s">
        <v>51</v>
      </c>
      <c r="E49" s="168" t="s">
        <v>160</v>
      </c>
      <c r="F49" s="161" t="s">
        <v>79</v>
      </c>
      <c r="G49" s="161" t="s">
        <v>162</v>
      </c>
      <c r="H49" s="165" t="s">
        <v>163</v>
      </c>
      <c r="I49" s="169" t="s">
        <v>164</v>
      </c>
      <c r="J49" s="170">
        <v>3</v>
      </c>
      <c r="K49" s="181">
        <v>0</v>
      </c>
      <c r="L49" s="183" t="s">
        <v>168</v>
      </c>
      <c r="M49" s="184">
        <v>1</v>
      </c>
    </row>
    <row r="50" spans="1:13" ht="24.95" customHeight="1" x14ac:dyDescent="0.45">
      <c r="A50" s="185">
        <v>22</v>
      </c>
      <c r="B50" s="153" t="s">
        <v>116</v>
      </c>
      <c r="C50" s="157" t="s">
        <v>67</v>
      </c>
      <c r="D50" s="168" t="s">
        <v>51</v>
      </c>
      <c r="E50" s="168" t="s">
        <v>158</v>
      </c>
      <c r="F50" s="161" t="s">
        <v>83</v>
      </c>
      <c r="G50" s="161" t="s">
        <v>82</v>
      </c>
      <c r="H50" s="165" t="s">
        <v>163</v>
      </c>
      <c r="I50" s="169" t="s">
        <v>165</v>
      </c>
      <c r="J50" s="170">
        <v>2</v>
      </c>
      <c r="K50" s="181">
        <v>0</v>
      </c>
      <c r="L50" s="182" t="s">
        <v>167</v>
      </c>
      <c r="M50" s="184">
        <v>2</v>
      </c>
    </row>
    <row r="51" spans="1:13" ht="24.95" customHeight="1" x14ac:dyDescent="0.45">
      <c r="A51" s="185">
        <v>23</v>
      </c>
      <c r="B51" s="154" t="s">
        <v>117</v>
      </c>
      <c r="C51" s="157" t="s">
        <v>104</v>
      </c>
      <c r="D51" s="168" t="s">
        <v>51</v>
      </c>
      <c r="E51" s="168" t="s">
        <v>160</v>
      </c>
      <c r="F51" s="161" t="s">
        <v>79</v>
      </c>
      <c r="G51" s="161" t="s">
        <v>162</v>
      </c>
      <c r="H51" s="165" t="s">
        <v>163</v>
      </c>
      <c r="I51" s="169" t="s">
        <v>164</v>
      </c>
      <c r="J51" s="170">
        <v>3</v>
      </c>
      <c r="K51" s="181">
        <v>0</v>
      </c>
      <c r="L51" s="183" t="s">
        <v>168</v>
      </c>
      <c r="M51" s="184">
        <v>1</v>
      </c>
    </row>
    <row r="52" spans="1:13" ht="24.95" customHeight="1" x14ac:dyDescent="0.45">
      <c r="A52" s="185">
        <v>23</v>
      </c>
      <c r="B52" s="154" t="s">
        <v>117</v>
      </c>
      <c r="C52" s="157" t="s">
        <v>104</v>
      </c>
      <c r="D52" s="168" t="s">
        <v>51</v>
      </c>
      <c r="E52" s="168" t="s">
        <v>159</v>
      </c>
      <c r="F52" s="161" t="s">
        <v>83</v>
      </c>
      <c r="G52" s="161" t="s">
        <v>82</v>
      </c>
      <c r="H52" s="165" t="s">
        <v>163</v>
      </c>
      <c r="I52" s="169" t="s">
        <v>165</v>
      </c>
      <c r="J52" s="170">
        <v>2</v>
      </c>
      <c r="K52" s="181">
        <v>0</v>
      </c>
      <c r="L52" s="182" t="s">
        <v>167</v>
      </c>
      <c r="M52" s="184">
        <v>2</v>
      </c>
    </row>
    <row r="53" spans="1:13" ht="24.95" customHeight="1" x14ac:dyDescent="0.45">
      <c r="A53" s="185">
        <v>24</v>
      </c>
      <c r="B53" s="154" t="s">
        <v>118</v>
      </c>
      <c r="C53" s="157" t="s">
        <v>67</v>
      </c>
      <c r="D53" s="168" t="s">
        <v>51</v>
      </c>
      <c r="E53" s="168" t="s">
        <v>160</v>
      </c>
      <c r="F53" s="161" t="s">
        <v>79</v>
      </c>
      <c r="G53" s="161" t="s">
        <v>162</v>
      </c>
      <c r="H53" s="165" t="s">
        <v>163</v>
      </c>
      <c r="I53" s="169" t="s">
        <v>164</v>
      </c>
      <c r="J53" s="170">
        <v>3</v>
      </c>
      <c r="K53" s="181">
        <v>0</v>
      </c>
      <c r="L53" s="183" t="s">
        <v>168</v>
      </c>
      <c r="M53" s="184">
        <v>1</v>
      </c>
    </row>
    <row r="54" spans="1:13" ht="24.95" customHeight="1" x14ac:dyDescent="0.45">
      <c r="A54" s="185">
        <v>24</v>
      </c>
      <c r="B54" s="154" t="s">
        <v>118</v>
      </c>
      <c r="C54" s="157" t="s">
        <v>67</v>
      </c>
      <c r="D54" s="168" t="s">
        <v>51</v>
      </c>
      <c r="E54" s="168" t="s">
        <v>158</v>
      </c>
      <c r="F54" s="161" t="s">
        <v>83</v>
      </c>
      <c r="G54" s="161" t="s">
        <v>82</v>
      </c>
      <c r="H54" s="165" t="s">
        <v>163</v>
      </c>
      <c r="I54" s="169" t="s">
        <v>165</v>
      </c>
      <c r="J54" s="170">
        <v>2</v>
      </c>
      <c r="K54" s="181">
        <v>0</v>
      </c>
      <c r="L54" s="182" t="s">
        <v>167</v>
      </c>
      <c r="M54" s="184">
        <v>2</v>
      </c>
    </row>
    <row r="55" spans="1:13" ht="24.95" customHeight="1" x14ac:dyDescent="0.45">
      <c r="A55" s="185">
        <v>25</v>
      </c>
      <c r="B55" s="154" t="s">
        <v>119</v>
      </c>
      <c r="C55" s="157" t="s">
        <v>104</v>
      </c>
      <c r="D55" s="168" t="s">
        <v>51</v>
      </c>
      <c r="E55" s="168" t="s">
        <v>160</v>
      </c>
      <c r="F55" s="161" t="s">
        <v>79</v>
      </c>
      <c r="G55" s="161" t="s">
        <v>162</v>
      </c>
      <c r="H55" s="165" t="s">
        <v>163</v>
      </c>
      <c r="I55" s="169" t="s">
        <v>164</v>
      </c>
      <c r="J55" s="170">
        <v>3</v>
      </c>
      <c r="K55" s="181">
        <v>0</v>
      </c>
      <c r="L55" s="183" t="s">
        <v>168</v>
      </c>
      <c r="M55" s="184">
        <v>1</v>
      </c>
    </row>
    <row r="56" spans="1:13" ht="24.95" customHeight="1" x14ac:dyDescent="0.45">
      <c r="A56" s="185">
        <v>25</v>
      </c>
      <c r="B56" s="154" t="s">
        <v>119</v>
      </c>
      <c r="C56" s="157" t="s">
        <v>104</v>
      </c>
      <c r="D56" s="168" t="s">
        <v>51</v>
      </c>
      <c r="E56" s="168" t="s">
        <v>159</v>
      </c>
      <c r="F56" s="161" t="s">
        <v>83</v>
      </c>
      <c r="G56" s="161" t="s">
        <v>82</v>
      </c>
      <c r="H56" s="165" t="s">
        <v>163</v>
      </c>
      <c r="I56" s="169" t="s">
        <v>165</v>
      </c>
      <c r="J56" s="170">
        <v>2</v>
      </c>
      <c r="K56" s="181">
        <v>0</v>
      </c>
      <c r="L56" s="182" t="s">
        <v>167</v>
      </c>
      <c r="M56" s="184">
        <v>2</v>
      </c>
    </row>
    <row r="57" spans="1:13" ht="24.95" customHeight="1" x14ac:dyDescent="0.45">
      <c r="A57" s="185">
        <v>26</v>
      </c>
      <c r="B57" s="154" t="s">
        <v>120</v>
      </c>
      <c r="C57" s="157" t="s">
        <v>112</v>
      </c>
      <c r="D57" s="168" t="s">
        <v>51</v>
      </c>
      <c r="E57" s="168" t="s">
        <v>160</v>
      </c>
      <c r="F57" s="161" t="s">
        <v>79</v>
      </c>
      <c r="G57" s="161" t="s">
        <v>162</v>
      </c>
      <c r="H57" s="165" t="s">
        <v>163</v>
      </c>
      <c r="I57" s="169" t="s">
        <v>164</v>
      </c>
      <c r="J57" s="170">
        <v>3</v>
      </c>
      <c r="K57" s="181">
        <v>0</v>
      </c>
      <c r="L57" s="183" t="s">
        <v>168</v>
      </c>
      <c r="M57" s="184">
        <v>1</v>
      </c>
    </row>
    <row r="58" spans="1:13" ht="24.95" customHeight="1" x14ac:dyDescent="0.45">
      <c r="A58" s="185">
        <v>26</v>
      </c>
      <c r="B58" s="154" t="s">
        <v>120</v>
      </c>
      <c r="C58" s="157" t="s">
        <v>112</v>
      </c>
      <c r="D58" s="168" t="s">
        <v>51</v>
      </c>
      <c r="E58" s="168" t="s">
        <v>158</v>
      </c>
      <c r="F58" s="161" t="s">
        <v>83</v>
      </c>
      <c r="G58" s="161" t="s">
        <v>82</v>
      </c>
      <c r="H58" s="165" t="s">
        <v>163</v>
      </c>
      <c r="I58" s="169" t="s">
        <v>165</v>
      </c>
      <c r="J58" s="170">
        <v>2</v>
      </c>
      <c r="K58" s="181">
        <v>0</v>
      </c>
      <c r="L58" s="182" t="s">
        <v>167</v>
      </c>
      <c r="M58" s="184">
        <v>2</v>
      </c>
    </row>
    <row r="59" spans="1:13" ht="24.95" customHeight="1" x14ac:dyDescent="0.45">
      <c r="A59" s="185">
        <v>27</v>
      </c>
      <c r="B59" s="154" t="s">
        <v>121</v>
      </c>
      <c r="C59" s="157" t="s">
        <v>107</v>
      </c>
      <c r="D59" s="168" t="s">
        <v>51</v>
      </c>
      <c r="E59" s="168" t="s">
        <v>160</v>
      </c>
      <c r="F59" s="161" t="s">
        <v>79</v>
      </c>
      <c r="G59" s="161" t="s">
        <v>162</v>
      </c>
      <c r="H59" s="165" t="s">
        <v>163</v>
      </c>
      <c r="I59" s="169" t="s">
        <v>164</v>
      </c>
      <c r="J59" s="170">
        <v>3</v>
      </c>
      <c r="K59" s="181">
        <v>0</v>
      </c>
      <c r="L59" s="183" t="s">
        <v>168</v>
      </c>
      <c r="M59" s="184">
        <v>1</v>
      </c>
    </row>
    <row r="60" spans="1:13" ht="24.95" customHeight="1" x14ac:dyDescent="0.45">
      <c r="A60" s="185">
        <v>27</v>
      </c>
      <c r="B60" s="154" t="s">
        <v>121</v>
      </c>
      <c r="C60" s="157" t="s">
        <v>107</v>
      </c>
      <c r="D60" s="168" t="s">
        <v>51</v>
      </c>
      <c r="E60" s="168" t="s">
        <v>158</v>
      </c>
      <c r="F60" s="161" t="s">
        <v>83</v>
      </c>
      <c r="G60" s="161" t="s">
        <v>82</v>
      </c>
      <c r="H60" s="165" t="s">
        <v>163</v>
      </c>
      <c r="I60" s="169" t="s">
        <v>165</v>
      </c>
      <c r="J60" s="170">
        <v>2</v>
      </c>
      <c r="K60" s="181">
        <v>0</v>
      </c>
      <c r="L60" s="182" t="s">
        <v>167</v>
      </c>
      <c r="M60" s="184">
        <v>2</v>
      </c>
    </row>
    <row r="61" spans="1:13" ht="24.95" customHeight="1" x14ac:dyDescent="0.45">
      <c r="A61" s="185">
        <v>28</v>
      </c>
      <c r="B61" s="154" t="s">
        <v>122</v>
      </c>
      <c r="C61" s="157" t="s">
        <v>104</v>
      </c>
      <c r="D61" s="168" t="s">
        <v>51</v>
      </c>
      <c r="E61" s="168" t="s">
        <v>160</v>
      </c>
      <c r="F61" s="161" t="s">
        <v>79</v>
      </c>
      <c r="G61" s="161" t="s">
        <v>162</v>
      </c>
      <c r="H61" s="165" t="s">
        <v>163</v>
      </c>
      <c r="I61" s="169" t="s">
        <v>164</v>
      </c>
      <c r="J61" s="170">
        <v>3</v>
      </c>
      <c r="K61" s="181">
        <v>0</v>
      </c>
      <c r="L61" s="183" t="s">
        <v>168</v>
      </c>
      <c r="M61" s="184">
        <v>1</v>
      </c>
    </row>
    <row r="62" spans="1:13" ht="24.95" customHeight="1" x14ac:dyDescent="0.45">
      <c r="A62" s="185">
        <v>28</v>
      </c>
      <c r="B62" s="154" t="s">
        <v>122</v>
      </c>
      <c r="C62" s="157" t="s">
        <v>104</v>
      </c>
      <c r="D62" s="168" t="s">
        <v>51</v>
      </c>
      <c r="E62" s="168" t="s">
        <v>159</v>
      </c>
      <c r="F62" s="161" t="s">
        <v>83</v>
      </c>
      <c r="G62" s="161" t="s">
        <v>82</v>
      </c>
      <c r="H62" s="165" t="s">
        <v>163</v>
      </c>
      <c r="I62" s="169" t="s">
        <v>165</v>
      </c>
      <c r="J62" s="170">
        <v>2</v>
      </c>
      <c r="K62" s="181">
        <v>0</v>
      </c>
      <c r="L62" s="182" t="s">
        <v>167</v>
      </c>
      <c r="M62" s="184">
        <v>2</v>
      </c>
    </row>
    <row r="63" spans="1:13" ht="24.95" customHeight="1" x14ac:dyDescent="0.45">
      <c r="A63" s="185">
        <v>29</v>
      </c>
      <c r="B63" s="154" t="s">
        <v>123</v>
      </c>
      <c r="C63" s="157" t="s">
        <v>112</v>
      </c>
      <c r="D63" s="168" t="s">
        <v>51</v>
      </c>
      <c r="E63" s="168" t="s">
        <v>160</v>
      </c>
      <c r="F63" s="161" t="s">
        <v>79</v>
      </c>
      <c r="G63" s="161" t="s">
        <v>162</v>
      </c>
      <c r="H63" s="165" t="s">
        <v>163</v>
      </c>
      <c r="I63" s="169" t="s">
        <v>164</v>
      </c>
      <c r="J63" s="170">
        <v>3</v>
      </c>
      <c r="K63" s="181">
        <v>0</v>
      </c>
      <c r="L63" s="183" t="s">
        <v>168</v>
      </c>
      <c r="M63" s="184">
        <v>1</v>
      </c>
    </row>
    <row r="64" spans="1:13" ht="24.95" customHeight="1" x14ac:dyDescent="0.45">
      <c r="A64" s="185">
        <v>29</v>
      </c>
      <c r="B64" s="154" t="s">
        <v>123</v>
      </c>
      <c r="C64" s="157" t="s">
        <v>112</v>
      </c>
      <c r="D64" s="168" t="s">
        <v>51</v>
      </c>
      <c r="E64" s="168" t="s">
        <v>158</v>
      </c>
      <c r="F64" s="161" t="s">
        <v>83</v>
      </c>
      <c r="G64" s="161" t="s">
        <v>82</v>
      </c>
      <c r="H64" s="165" t="s">
        <v>163</v>
      </c>
      <c r="I64" s="169" t="s">
        <v>165</v>
      </c>
      <c r="J64" s="170">
        <v>2</v>
      </c>
      <c r="K64" s="181">
        <v>0</v>
      </c>
      <c r="L64" s="182" t="s">
        <v>167</v>
      </c>
      <c r="M64" s="184">
        <v>2</v>
      </c>
    </row>
    <row r="65" spans="1:13" ht="24.95" customHeight="1" x14ac:dyDescent="0.45">
      <c r="A65" s="185">
        <v>30</v>
      </c>
      <c r="B65" s="154" t="s">
        <v>124</v>
      </c>
      <c r="C65" s="157" t="s">
        <v>112</v>
      </c>
      <c r="D65" s="168" t="s">
        <v>51</v>
      </c>
      <c r="E65" s="168" t="s">
        <v>160</v>
      </c>
      <c r="F65" s="161" t="s">
        <v>79</v>
      </c>
      <c r="G65" s="161" t="s">
        <v>162</v>
      </c>
      <c r="H65" s="165" t="s">
        <v>163</v>
      </c>
      <c r="I65" s="169" t="s">
        <v>164</v>
      </c>
      <c r="J65" s="170">
        <v>3</v>
      </c>
      <c r="K65" s="181">
        <v>0</v>
      </c>
      <c r="L65" s="183" t="s">
        <v>168</v>
      </c>
      <c r="M65" s="184">
        <v>1</v>
      </c>
    </row>
    <row r="66" spans="1:13" ht="24.95" customHeight="1" x14ac:dyDescent="0.45">
      <c r="A66" s="185">
        <v>30</v>
      </c>
      <c r="B66" s="154" t="s">
        <v>124</v>
      </c>
      <c r="C66" s="157" t="s">
        <v>112</v>
      </c>
      <c r="D66" s="168" t="s">
        <v>51</v>
      </c>
      <c r="E66" s="168" t="s">
        <v>158</v>
      </c>
      <c r="F66" s="161" t="s">
        <v>83</v>
      </c>
      <c r="G66" s="161" t="s">
        <v>82</v>
      </c>
      <c r="H66" s="165" t="s">
        <v>163</v>
      </c>
      <c r="I66" s="169" t="s">
        <v>165</v>
      </c>
      <c r="J66" s="170">
        <v>2</v>
      </c>
      <c r="K66" s="181">
        <v>0</v>
      </c>
      <c r="L66" s="182" t="s">
        <v>167</v>
      </c>
      <c r="M66" s="184">
        <v>2</v>
      </c>
    </row>
    <row r="67" spans="1:13" ht="24.95" customHeight="1" x14ac:dyDescent="0.45">
      <c r="A67" s="185">
        <v>31</v>
      </c>
      <c r="B67" s="153" t="s">
        <v>125</v>
      </c>
      <c r="C67" s="157" t="s">
        <v>107</v>
      </c>
      <c r="D67" s="168" t="s">
        <v>51</v>
      </c>
      <c r="E67" s="168" t="s">
        <v>160</v>
      </c>
      <c r="F67" s="161" t="s">
        <v>79</v>
      </c>
      <c r="G67" s="161" t="s">
        <v>162</v>
      </c>
      <c r="H67" s="165" t="s">
        <v>163</v>
      </c>
      <c r="I67" s="169" t="s">
        <v>164</v>
      </c>
      <c r="J67" s="170">
        <v>3</v>
      </c>
      <c r="K67" s="181">
        <v>0</v>
      </c>
      <c r="L67" s="183" t="s">
        <v>168</v>
      </c>
      <c r="M67" s="184">
        <v>1</v>
      </c>
    </row>
    <row r="68" spans="1:13" ht="24.95" customHeight="1" x14ac:dyDescent="0.45">
      <c r="A68" s="185">
        <v>31</v>
      </c>
      <c r="B68" s="153" t="s">
        <v>125</v>
      </c>
      <c r="C68" s="157" t="s">
        <v>107</v>
      </c>
      <c r="D68" s="168" t="s">
        <v>51</v>
      </c>
      <c r="E68" s="168" t="s">
        <v>159</v>
      </c>
      <c r="F68" s="161" t="s">
        <v>83</v>
      </c>
      <c r="G68" s="161" t="s">
        <v>82</v>
      </c>
      <c r="H68" s="165" t="s">
        <v>163</v>
      </c>
      <c r="I68" s="169" t="s">
        <v>165</v>
      </c>
      <c r="J68" s="170">
        <v>2</v>
      </c>
      <c r="K68" s="181">
        <v>0</v>
      </c>
      <c r="L68" s="182" t="s">
        <v>167</v>
      </c>
      <c r="M68" s="184">
        <v>2</v>
      </c>
    </row>
    <row r="69" spans="1:13" ht="24.95" customHeight="1" x14ac:dyDescent="0.2">
      <c r="A69" s="185">
        <v>32</v>
      </c>
      <c r="B69" s="160" t="s">
        <v>126</v>
      </c>
      <c r="C69" s="161" t="s">
        <v>67</v>
      </c>
      <c r="D69" s="168" t="s">
        <v>51</v>
      </c>
      <c r="E69" s="168" t="s">
        <v>160</v>
      </c>
      <c r="F69" s="161" t="s">
        <v>79</v>
      </c>
      <c r="G69" s="161" t="s">
        <v>162</v>
      </c>
      <c r="H69" s="165" t="s">
        <v>163</v>
      </c>
      <c r="I69" s="169" t="s">
        <v>164</v>
      </c>
      <c r="J69" s="170">
        <v>3</v>
      </c>
      <c r="K69" s="181">
        <v>0</v>
      </c>
      <c r="L69" s="183" t="s">
        <v>168</v>
      </c>
      <c r="M69" s="184">
        <v>1</v>
      </c>
    </row>
    <row r="70" spans="1:13" ht="24.95" customHeight="1" x14ac:dyDescent="0.2">
      <c r="A70" s="185">
        <v>32</v>
      </c>
      <c r="B70" s="160" t="s">
        <v>126</v>
      </c>
      <c r="C70" s="161" t="s">
        <v>67</v>
      </c>
      <c r="D70" s="168" t="s">
        <v>51</v>
      </c>
      <c r="E70" s="168" t="s">
        <v>158</v>
      </c>
      <c r="F70" s="161" t="s">
        <v>83</v>
      </c>
      <c r="G70" s="161" t="s">
        <v>82</v>
      </c>
      <c r="H70" s="165" t="s">
        <v>163</v>
      </c>
      <c r="I70" s="169" t="s">
        <v>165</v>
      </c>
      <c r="J70" s="170">
        <v>2</v>
      </c>
      <c r="K70" s="181">
        <v>0</v>
      </c>
      <c r="L70" s="182" t="s">
        <v>167</v>
      </c>
      <c r="M70" s="184">
        <v>2</v>
      </c>
    </row>
    <row r="71" spans="1:13" ht="24.95" customHeight="1" x14ac:dyDescent="0.2">
      <c r="A71" s="185">
        <v>33</v>
      </c>
      <c r="B71" s="160" t="s">
        <v>127</v>
      </c>
      <c r="C71" s="161" t="s">
        <v>81</v>
      </c>
      <c r="D71" s="161" t="s">
        <v>68</v>
      </c>
      <c r="E71" s="168" t="s">
        <v>160</v>
      </c>
      <c r="F71" s="161" t="s">
        <v>79</v>
      </c>
      <c r="G71" s="161" t="s">
        <v>162</v>
      </c>
      <c r="H71" s="165" t="s">
        <v>163</v>
      </c>
      <c r="I71" s="169" t="s">
        <v>164</v>
      </c>
      <c r="J71" s="170">
        <v>3</v>
      </c>
      <c r="K71" s="181">
        <v>0</v>
      </c>
      <c r="L71" s="183" t="s">
        <v>168</v>
      </c>
      <c r="M71" s="184">
        <v>1</v>
      </c>
    </row>
    <row r="72" spans="1:13" ht="24.95" customHeight="1" x14ac:dyDescent="0.2">
      <c r="A72" s="185">
        <v>33</v>
      </c>
      <c r="B72" s="160" t="s">
        <v>127</v>
      </c>
      <c r="C72" s="161" t="s">
        <v>81</v>
      </c>
      <c r="D72" s="161" t="s">
        <v>68</v>
      </c>
      <c r="E72" s="168" t="s">
        <v>159</v>
      </c>
      <c r="F72" s="161" t="s">
        <v>83</v>
      </c>
      <c r="G72" s="161" t="s">
        <v>82</v>
      </c>
      <c r="H72" s="165" t="s">
        <v>163</v>
      </c>
      <c r="I72" s="169" t="s">
        <v>165</v>
      </c>
      <c r="J72" s="170">
        <v>2</v>
      </c>
      <c r="K72" s="181">
        <v>0</v>
      </c>
      <c r="L72" s="182" t="s">
        <v>167</v>
      </c>
      <c r="M72" s="184">
        <v>2</v>
      </c>
    </row>
    <row r="73" spans="1:13" ht="24.95" customHeight="1" x14ac:dyDescent="0.2">
      <c r="A73" s="185">
        <v>34</v>
      </c>
      <c r="B73" s="160" t="s">
        <v>128</v>
      </c>
      <c r="C73" s="161" t="s">
        <v>81</v>
      </c>
      <c r="D73" s="161" t="s">
        <v>68</v>
      </c>
      <c r="E73" s="168" t="s">
        <v>160</v>
      </c>
      <c r="F73" s="161" t="s">
        <v>79</v>
      </c>
      <c r="G73" s="161" t="s">
        <v>162</v>
      </c>
      <c r="H73" s="165" t="s">
        <v>163</v>
      </c>
      <c r="I73" s="169" t="s">
        <v>164</v>
      </c>
      <c r="J73" s="170">
        <v>3</v>
      </c>
      <c r="K73" s="181">
        <v>0</v>
      </c>
      <c r="L73" s="183" t="s">
        <v>168</v>
      </c>
      <c r="M73" s="184">
        <v>1</v>
      </c>
    </row>
    <row r="74" spans="1:13" ht="24.95" customHeight="1" x14ac:dyDescent="0.2">
      <c r="A74" s="185">
        <v>34</v>
      </c>
      <c r="B74" s="160" t="s">
        <v>128</v>
      </c>
      <c r="C74" s="161" t="s">
        <v>81</v>
      </c>
      <c r="D74" s="161" t="s">
        <v>68</v>
      </c>
      <c r="E74" s="168" t="s">
        <v>159</v>
      </c>
      <c r="F74" s="161" t="s">
        <v>83</v>
      </c>
      <c r="G74" s="161" t="s">
        <v>82</v>
      </c>
      <c r="H74" s="165" t="s">
        <v>163</v>
      </c>
      <c r="I74" s="169" t="s">
        <v>165</v>
      </c>
      <c r="J74" s="170">
        <v>2</v>
      </c>
      <c r="K74" s="181">
        <v>0</v>
      </c>
      <c r="L74" s="182" t="s">
        <v>167</v>
      </c>
      <c r="M74" s="184">
        <v>2</v>
      </c>
    </row>
    <row r="75" spans="1:13" ht="24.95" customHeight="1" x14ac:dyDescent="0.2">
      <c r="A75" s="185">
        <v>35</v>
      </c>
      <c r="B75" s="160" t="s">
        <v>129</v>
      </c>
      <c r="C75" s="161" t="s">
        <v>130</v>
      </c>
      <c r="D75" s="161" t="s">
        <v>68</v>
      </c>
      <c r="E75" s="168" t="s">
        <v>157</v>
      </c>
      <c r="F75" s="161" t="s">
        <v>79</v>
      </c>
      <c r="G75" s="161" t="s">
        <v>162</v>
      </c>
      <c r="H75" s="165" t="s">
        <v>163</v>
      </c>
      <c r="I75" s="169" t="s">
        <v>164</v>
      </c>
      <c r="J75" s="170">
        <v>2</v>
      </c>
      <c r="K75" s="181">
        <v>0</v>
      </c>
      <c r="L75" s="183" t="s">
        <v>168</v>
      </c>
      <c r="M75" s="184">
        <v>1</v>
      </c>
    </row>
    <row r="76" spans="1:13" ht="24.95" customHeight="1" x14ac:dyDescent="0.2">
      <c r="A76" s="185">
        <v>35</v>
      </c>
      <c r="B76" s="160" t="s">
        <v>129</v>
      </c>
      <c r="C76" s="161" t="s">
        <v>130</v>
      </c>
      <c r="D76" s="161" t="s">
        <v>68</v>
      </c>
      <c r="E76" s="168" t="s">
        <v>158</v>
      </c>
      <c r="F76" s="161" t="s">
        <v>83</v>
      </c>
      <c r="G76" s="161" t="s">
        <v>82</v>
      </c>
      <c r="H76" s="165" t="s">
        <v>163</v>
      </c>
      <c r="I76" s="169" t="s">
        <v>165</v>
      </c>
      <c r="J76" s="170">
        <v>2</v>
      </c>
      <c r="K76" s="181">
        <v>0</v>
      </c>
      <c r="L76" s="182" t="s">
        <v>167</v>
      </c>
      <c r="M76" s="184">
        <v>2</v>
      </c>
    </row>
    <row r="77" spans="1:13" ht="24.95" customHeight="1" x14ac:dyDescent="0.2">
      <c r="A77" s="185">
        <v>36</v>
      </c>
      <c r="B77" s="160" t="s">
        <v>131</v>
      </c>
      <c r="C77" s="161" t="s">
        <v>132</v>
      </c>
      <c r="D77" s="161" t="s">
        <v>68</v>
      </c>
      <c r="E77" s="168" t="s">
        <v>157</v>
      </c>
      <c r="F77" s="161" t="s">
        <v>79</v>
      </c>
      <c r="G77" s="161" t="s">
        <v>162</v>
      </c>
      <c r="H77" s="165" t="s">
        <v>163</v>
      </c>
      <c r="I77" s="169" t="s">
        <v>164</v>
      </c>
      <c r="J77" s="167">
        <v>2</v>
      </c>
      <c r="K77" s="181">
        <v>0</v>
      </c>
      <c r="L77" s="183" t="s">
        <v>168</v>
      </c>
      <c r="M77" s="184">
        <v>1</v>
      </c>
    </row>
    <row r="78" spans="1:13" ht="24.95" customHeight="1" x14ac:dyDescent="0.2">
      <c r="A78" s="185">
        <v>36</v>
      </c>
      <c r="B78" s="160" t="s">
        <v>131</v>
      </c>
      <c r="C78" s="161" t="s">
        <v>132</v>
      </c>
      <c r="D78" s="161" t="s">
        <v>68</v>
      </c>
      <c r="E78" s="168" t="s">
        <v>158</v>
      </c>
      <c r="F78" s="161" t="s">
        <v>83</v>
      </c>
      <c r="G78" s="161" t="s">
        <v>82</v>
      </c>
      <c r="H78" s="165" t="s">
        <v>163</v>
      </c>
      <c r="I78" s="169" t="s">
        <v>165</v>
      </c>
      <c r="J78" s="167">
        <v>2</v>
      </c>
      <c r="K78" s="181">
        <v>0</v>
      </c>
      <c r="L78" s="182" t="s">
        <v>167</v>
      </c>
      <c r="M78" s="184">
        <v>2</v>
      </c>
    </row>
    <row r="79" spans="1:13" ht="24.95" customHeight="1" x14ac:dyDescent="0.2">
      <c r="A79" s="185">
        <v>37</v>
      </c>
      <c r="B79" s="160" t="s">
        <v>133</v>
      </c>
      <c r="C79" s="161" t="s">
        <v>80</v>
      </c>
      <c r="D79" s="161" t="s">
        <v>68</v>
      </c>
      <c r="E79" s="168" t="s">
        <v>160</v>
      </c>
      <c r="F79" s="161" t="s">
        <v>79</v>
      </c>
      <c r="G79" s="161" t="s">
        <v>162</v>
      </c>
      <c r="H79" s="165" t="s">
        <v>163</v>
      </c>
      <c r="I79" s="169" t="s">
        <v>164</v>
      </c>
      <c r="J79" s="167">
        <v>3</v>
      </c>
      <c r="K79" s="181">
        <v>0</v>
      </c>
      <c r="L79" s="183" t="s">
        <v>168</v>
      </c>
      <c r="M79" s="184">
        <v>1</v>
      </c>
    </row>
    <row r="80" spans="1:13" ht="24.95" customHeight="1" x14ac:dyDescent="0.2">
      <c r="A80" s="185">
        <v>37</v>
      </c>
      <c r="B80" s="160" t="s">
        <v>133</v>
      </c>
      <c r="C80" s="161" t="s">
        <v>80</v>
      </c>
      <c r="D80" s="161" t="s">
        <v>68</v>
      </c>
      <c r="E80" s="168" t="s">
        <v>158</v>
      </c>
      <c r="F80" s="161" t="s">
        <v>83</v>
      </c>
      <c r="G80" s="161" t="s">
        <v>82</v>
      </c>
      <c r="H80" s="165" t="s">
        <v>163</v>
      </c>
      <c r="I80" s="169" t="s">
        <v>165</v>
      </c>
      <c r="J80" s="167">
        <v>2</v>
      </c>
      <c r="K80" s="181">
        <v>0</v>
      </c>
      <c r="L80" s="182" t="s">
        <v>167</v>
      </c>
      <c r="M80" s="184">
        <v>2</v>
      </c>
    </row>
    <row r="81" spans="1:13" ht="24.95" customHeight="1" x14ac:dyDescent="0.2">
      <c r="A81" s="185">
        <v>38</v>
      </c>
      <c r="B81" s="160" t="s">
        <v>134</v>
      </c>
      <c r="C81" s="161" t="s">
        <v>80</v>
      </c>
      <c r="D81" s="161" t="s">
        <v>68</v>
      </c>
      <c r="E81" s="168" t="s">
        <v>160</v>
      </c>
      <c r="F81" s="161" t="s">
        <v>79</v>
      </c>
      <c r="G81" s="161" t="s">
        <v>162</v>
      </c>
      <c r="H81" s="165" t="s">
        <v>163</v>
      </c>
      <c r="I81" s="169" t="s">
        <v>164</v>
      </c>
      <c r="J81" s="167">
        <v>2</v>
      </c>
      <c r="K81" s="181">
        <v>0</v>
      </c>
      <c r="L81" s="183" t="s">
        <v>168</v>
      </c>
      <c r="M81" s="184">
        <v>1</v>
      </c>
    </row>
    <row r="82" spans="1:13" ht="24.95" customHeight="1" x14ac:dyDescent="0.2">
      <c r="A82" s="185">
        <v>38</v>
      </c>
      <c r="B82" s="160" t="s">
        <v>134</v>
      </c>
      <c r="C82" s="161" t="s">
        <v>80</v>
      </c>
      <c r="D82" s="161" t="s">
        <v>68</v>
      </c>
      <c r="E82" s="168" t="s">
        <v>159</v>
      </c>
      <c r="F82" s="161" t="s">
        <v>83</v>
      </c>
      <c r="G82" s="161" t="s">
        <v>82</v>
      </c>
      <c r="H82" s="165" t="s">
        <v>163</v>
      </c>
      <c r="I82" s="169" t="s">
        <v>165</v>
      </c>
      <c r="J82" s="167">
        <v>2</v>
      </c>
      <c r="K82" s="181">
        <v>0</v>
      </c>
      <c r="L82" s="182" t="s">
        <v>167</v>
      </c>
      <c r="M82" s="184">
        <v>2</v>
      </c>
    </row>
    <row r="83" spans="1:13" ht="24.95" customHeight="1" x14ac:dyDescent="0.2">
      <c r="A83" s="185">
        <v>39</v>
      </c>
      <c r="B83" s="160" t="s">
        <v>135</v>
      </c>
      <c r="C83" s="161" t="s">
        <v>80</v>
      </c>
      <c r="D83" s="161" t="s">
        <v>68</v>
      </c>
      <c r="E83" s="168" t="s">
        <v>160</v>
      </c>
      <c r="F83" s="161" t="s">
        <v>79</v>
      </c>
      <c r="G83" s="161" t="s">
        <v>162</v>
      </c>
      <c r="H83" s="165" t="s">
        <v>163</v>
      </c>
      <c r="I83" s="169" t="s">
        <v>164</v>
      </c>
      <c r="J83" s="167">
        <v>3</v>
      </c>
      <c r="K83" s="181">
        <v>0</v>
      </c>
      <c r="L83" s="183" t="s">
        <v>168</v>
      </c>
      <c r="M83" s="184">
        <v>1</v>
      </c>
    </row>
    <row r="84" spans="1:13" ht="24.95" customHeight="1" x14ac:dyDescent="0.2">
      <c r="A84" s="185">
        <v>39</v>
      </c>
      <c r="B84" s="160" t="s">
        <v>135</v>
      </c>
      <c r="C84" s="161" t="s">
        <v>80</v>
      </c>
      <c r="D84" s="161" t="s">
        <v>68</v>
      </c>
      <c r="E84" s="168" t="s">
        <v>159</v>
      </c>
      <c r="F84" s="161" t="s">
        <v>83</v>
      </c>
      <c r="G84" s="161" t="s">
        <v>82</v>
      </c>
      <c r="H84" s="165" t="s">
        <v>163</v>
      </c>
      <c r="I84" s="169" t="s">
        <v>165</v>
      </c>
      <c r="J84" s="167">
        <v>2</v>
      </c>
      <c r="K84" s="181">
        <v>0</v>
      </c>
      <c r="L84" s="182" t="s">
        <v>167</v>
      </c>
      <c r="M84" s="184">
        <v>2</v>
      </c>
    </row>
    <row r="85" spans="1:13" ht="24.95" customHeight="1" x14ac:dyDescent="0.2">
      <c r="A85" s="185">
        <v>40</v>
      </c>
      <c r="B85" s="160" t="s">
        <v>136</v>
      </c>
      <c r="C85" s="161" t="s">
        <v>80</v>
      </c>
      <c r="D85" s="161" t="s">
        <v>68</v>
      </c>
      <c r="E85" s="168" t="s">
        <v>160</v>
      </c>
      <c r="F85" s="161" t="s">
        <v>79</v>
      </c>
      <c r="G85" s="161" t="s">
        <v>162</v>
      </c>
      <c r="H85" s="165" t="s">
        <v>163</v>
      </c>
      <c r="I85" s="169" t="s">
        <v>164</v>
      </c>
      <c r="J85" s="167">
        <v>3</v>
      </c>
      <c r="K85" s="181">
        <v>0</v>
      </c>
      <c r="L85" s="183" t="s">
        <v>168</v>
      </c>
      <c r="M85" s="184">
        <v>1</v>
      </c>
    </row>
    <row r="86" spans="1:13" ht="24.95" customHeight="1" x14ac:dyDescent="0.2">
      <c r="A86" s="185">
        <v>40</v>
      </c>
      <c r="B86" s="160" t="s">
        <v>136</v>
      </c>
      <c r="C86" s="161" t="s">
        <v>80</v>
      </c>
      <c r="D86" s="161" t="s">
        <v>68</v>
      </c>
      <c r="E86" s="168" t="s">
        <v>159</v>
      </c>
      <c r="F86" s="161" t="s">
        <v>83</v>
      </c>
      <c r="G86" s="161" t="s">
        <v>82</v>
      </c>
      <c r="H86" s="165" t="s">
        <v>163</v>
      </c>
      <c r="I86" s="169" t="s">
        <v>165</v>
      </c>
      <c r="J86" s="167">
        <v>2</v>
      </c>
      <c r="K86" s="181">
        <v>0</v>
      </c>
      <c r="L86" s="182" t="s">
        <v>167</v>
      </c>
      <c r="M86" s="184">
        <v>2</v>
      </c>
    </row>
    <row r="87" spans="1:13" ht="24.95" customHeight="1" x14ac:dyDescent="0.2">
      <c r="A87" s="185">
        <v>41</v>
      </c>
      <c r="B87" s="160" t="s">
        <v>137</v>
      </c>
      <c r="C87" s="161" t="s">
        <v>80</v>
      </c>
      <c r="D87" s="161" t="s">
        <v>68</v>
      </c>
      <c r="E87" s="168" t="s">
        <v>160</v>
      </c>
      <c r="F87" s="161" t="s">
        <v>79</v>
      </c>
      <c r="G87" s="161" t="s">
        <v>162</v>
      </c>
      <c r="H87" s="165" t="s">
        <v>163</v>
      </c>
      <c r="I87" s="169" t="s">
        <v>164</v>
      </c>
      <c r="J87" s="167">
        <v>3</v>
      </c>
      <c r="K87" s="181">
        <v>0</v>
      </c>
      <c r="L87" s="183" t="s">
        <v>168</v>
      </c>
      <c r="M87" s="184">
        <v>1</v>
      </c>
    </row>
    <row r="88" spans="1:13" ht="24.95" customHeight="1" x14ac:dyDescent="0.2">
      <c r="A88" s="185">
        <v>41</v>
      </c>
      <c r="B88" s="160" t="s">
        <v>137</v>
      </c>
      <c r="C88" s="161" t="s">
        <v>80</v>
      </c>
      <c r="D88" s="161" t="s">
        <v>68</v>
      </c>
      <c r="E88" s="168" t="s">
        <v>158</v>
      </c>
      <c r="F88" s="161" t="s">
        <v>83</v>
      </c>
      <c r="G88" s="161" t="s">
        <v>82</v>
      </c>
      <c r="H88" s="165" t="s">
        <v>163</v>
      </c>
      <c r="I88" s="169" t="s">
        <v>165</v>
      </c>
      <c r="J88" s="167">
        <v>2</v>
      </c>
      <c r="K88" s="181">
        <v>0</v>
      </c>
      <c r="L88" s="182" t="s">
        <v>167</v>
      </c>
      <c r="M88" s="184">
        <v>2</v>
      </c>
    </row>
    <row r="89" spans="1:13" ht="24.95" customHeight="1" x14ac:dyDescent="0.2">
      <c r="A89" s="185">
        <v>42</v>
      </c>
      <c r="B89" s="160" t="s">
        <v>138</v>
      </c>
      <c r="C89" s="161" t="s">
        <v>80</v>
      </c>
      <c r="D89" s="161" t="s">
        <v>68</v>
      </c>
      <c r="E89" s="168" t="s">
        <v>160</v>
      </c>
      <c r="F89" s="161" t="s">
        <v>79</v>
      </c>
      <c r="G89" s="161" t="s">
        <v>162</v>
      </c>
      <c r="H89" s="165" t="s">
        <v>163</v>
      </c>
      <c r="I89" s="169" t="s">
        <v>164</v>
      </c>
      <c r="J89" s="167">
        <v>3</v>
      </c>
      <c r="K89" s="181">
        <v>0</v>
      </c>
      <c r="L89" s="183" t="s">
        <v>168</v>
      </c>
      <c r="M89" s="184">
        <v>1</v>
      </c>
    </row>
    <row r="90" spans="1:13" ht="24.95" customHeight="1" x14ac:dyDescent="0.2">
      <c r="A90" s="185">
        <v>42</v>
      </c>
      <c r="B90" s="160" t="s">
        <v>138</v>
      </c>
      <c r="C90" s="161" t="s">
        <v>80</v>
      </c>
      <c r="D90" s="161" t="s">
        <v>68</v>
      </c>
      <c r="E90" s="168" t="s">
        <v>158</v>
      </c>
      <c r="F90" s="161" t="s">
        <v>83</v>
      </c>
      <c r="G90" s="161" t="s">
        <v>82</v>
      </c>
      <c r="H90" s="165" t="s">
        <v>163</v>
      </c>
      <c r="I90" s="169" t="s">
        <v>165</v>
      </c>
      <c r="J90" s="167">
        <v>2</v>
      </c>
      <c r="K90" s="181">
        <v>0</v>
      </c>
      <c r="L90" s="182" t="s">
        <v>167</v>
      </c>
      <c r="M90" s="184">
        <v>2</v>
      </c>
    </row>
    <row r="91" spans="1:13" ht="24.95" customHeight="1" x14ac:dyDescent="0.2">
      <c r="A91" s="185">
        <v>43</v>
      </c>
      <c r="B91" s="160" t="s">
        <v>139</v>
      </c>
      <c r="C91" s="161" t="s">
        <v>80</v>
      </c>
      <c r="D91" s="161" t="s">
        <v>68</v>
      </c>
      <c r="E91" s="168" t="s">
        <v>160</v>
      </c>
      <c r="F91" s="161" t="s">
        <v>79</v>
      </c>
      <c r="G91" s="161" t="s">
        <v>162</v>
      </c>
      <c r="H91" s="165" t="s">
        <v>163</v>
      </c>
      <c r="I91" s="169" t="s">
        <v>164</v>
      </c>
      <c r="J91" s="167">
        <v>3</v>
      </c>
      <c r="K91" s="181">
        <v>0</v>
      </c>
      <c r="L91" s="183" t="s">
        <v>168</v>
      </c>
      <c r="M91" s="184">
        <v>1</v>
      </c>
    </row>
    <row r="92" spans="1:13" ht="24.95" customHeight="1" x14ac:dyDescent="0.2">
      <c r="A92" s="185">
        <v>43</v>
      </c>
      <c r="B92" s="160" t="s">
        <v>139</v>
      </c>
      <c r="C92" s="161" t="s">
        <v>80</v>
      </c>
      <c r="D92" s="161" t="s">
        <v>68</v>
      </c>
      <c r="E92" s="168" t="s">
        <v>158</v>
      </c>
      <c r="F92" s="161" t="s">
        <v>83</v>
      </c>
      <c r="G92" s="161" t="s">
        <v>82</v>
      </c>
      <c r="H92" s="165" t="s">
        <v>163</v>
      </c>
      <c r="I92" s="169" t="s">
        <v>165</v>
      </c>
      <c r="J92" s="167">
        <v>2</v>
      </c>
      <c r="K92" s="181">
        <v>0</v>
      </c>
      <c r="L92" s="182" t="s">
        <v>167</v>
      </c>
      <c r="M92" s="184">
        <v>2</v>
      </c>
    </row>
    <row r="93" spans="1:13" ht="24.95" customHeight="1" x14ac:dyDescent="0.2">
      <c r="A93" s="185">
        <v>44</v>
      </c>
      <c r="B93" s="160" t="s">
        <v>140</v>
      </c>
      <c r="C93" s="161" t="s">
        <v>80</v>
      </c>
      <c r="D93" s="161" t="s">
        <v>68</v>
      </c>
      <c r="E93" s="168" t="s">
        <v>160</v>
      </c>
      <c r="F93" s="161" t="s">
        <v>79</v>
      </c>
      <c r="G93" s="161" t="s">
        <v>162</v>
      </c>
      <c r="H93" s="165" t="s">
        <v>163</v>
      </c>
      <c r="I93" s="169" t="s">
        <v>164</v>
      </c>
      <c r="J93" s="167">
        <v>3</v>
      </c>
      <c r="K93" s="181">
        <v>0</v>
      </c>
      <c r="L93" s="183" t="s">
        <v>168</v>
      </c>
      <c r="M93" s="184">
        <v>1</v>
      </c>
    </row>
    <row r="94" spans="1:13" ht="24.95" customHeight="1" x14ac:dyDescent="0.2">
      <c r="A94" s="185">
        <v>44</v>
      </c>
      <c r="B94" s="160" t="s">
        <v>140</v>
      </c>
      <c r="C94" s="161" t="s">
        <v>80</v>
      </c>
      <c r="D94" s="161" t="s">
        <v>68</v>
      </c>
      <c r="E94" s="168" t="s">
        <v>158</v>
      </c>
      <c r="F94" s="161" t="s">
        <v>83</v>
      </c>
      <c r="G94" s="161" t="s">
        <v>82</v>
      </c>
      <c r="H94" s="165" t="s">
        <v>163</v>
      </c>
      <c r="I94" s="169" t="s">
        <v>165</v>
      </c>
      <c r="J94" s="167">
        <v>2</v>
      </c>
      <c r="K94" s="181">
        <v>0</v>
      </c>
      <c r="L94" s="182" t="s">
        <v>167</v>
      </c>
      <c r="M94" s="184">
        <v>2</v>
      </c>
    </row>
    <row r="95" spans="1:13" ht="24.95" customHeight="1" x14ac:dyDescent="0.2">
      <c r="A95" s="185">
        <v>45</v>
      </c>
      <c r="B95" s="160" t="s">
        <v>141</v>
      </c>
      <c r="C95" s="161" t="s">
        <v>80</v>
      </c>
      <c r="D95" s="161" t="s">
        <v>68</v>
      </c>
      <c r="E95" s="168" t="s">
        <v>160</v>
      </c>
      <c r="F95" s="161" t="s">
        <v>79</v>
      </c>
      <c r="G95" s="161" t="s">
        <v>162</v>
      </c>
      <c r="H95" s="165" t="s">
        <v>163</v>
      </c>
      <c r="I95" s="169" t="s">
        <v>164</v>
      </c>
      <c r="J95" s="167">
        <v>3</v>
      </c>
      <c r="K95" s="181">
        <v>0</v>
      </c>
      <c r="L95" s="183" t="s">
        <v>168</v>
      </c>
      <c r="M95" s="184">
        <v>1</v>
      </c>
    </row>
    <row r="96" spans="1:13" ht="24.95" customHeight="1" x14ac:dyDescent="0.2">
      <c r="A96" s="185">
        <v>45</v>
      </c>
      <c r="B96" s="160" t="s">
        <v>141</v>
      </c>
      <c r="C96" s="161" t="s">
        <v>80</v>
      </c>
      <c r="D96" s="161" t="s">
        <v>68</v>
      </c>
      <c r="E96" s="168" t="s">
        <v>159</v>
      </c>
      <c r="F96" s="161" t="s">
        <v>83</v>
      </c>
      <c r="G96" s="161" t="s">
        <v>82</v>
      </c>
      <c r="H96" s="165" t="s">
        <v>163</v>
      </c>
      <c r="I96" s="169" t="s">
        <v>165</v>
      </c>
      <c r="J96" s="167">
        <v>2</v>
      </c>
      <c r="K96" s="181">
        <v>0</v>
      </c>
      <c r="L96" s="182" t="s">
        <v>167</v>
      </c>
      <c r="M96" s="184">
        <v>2</v>
      </c>
    </row>
    <row r="97" spans="1:13" ht="24.95" customHeight="1" x14ac:dyDescent="0.2">
      <c r="A97" s="185">
        <v>46</v>
      </c>
      <c r="B97" s="160" t="s">
        <v>142</v>
      </c>
      <c r="C97" s="161" t="s">
        <v>80</v>
      </c>
      <c r="D97" s="161" t="s">
        <v>68</v>
      </c>
      <c r="E97" s="168" t="s">
        <v>160</v>
      </c>
      <c r="F97" s="161" t="s">
        <v>79</v>
      </c>
      <c r="G97" s="161" t="s">
        <v>162</v>
      </c>
      <c r="H97" s="165" t="s">
        <v>163</v>
      </c>
      <c r="I97" s="169" t="s">
        <v>164</v>
      </c>
      <c r="J97" s="167">
        <v>3</v>
      </c>
      <c r="K97" s="181">
        <v>0</v>
      </c>
      <c r="L97" s="183" t="s">
        <v>168</v>
      </c>
      <c r="M97" s="184">
        <v>1</v>
      </c>
    </row>
    <row r="98" spans="1:13" ht="24.95" customHeight="1" x14ac:dyDescent="0.2">
      <c r="A98" s="185">
        <v>46</v>
      </c>
      <c r="B98" s="160" t="s">
        <v>142</v>
      </c>
      <c r="C98" s="161" t="s">
        <v>80</v>
      </c>
      <c r="D98" s="161" t="s">
        <v>68</v>
      </c>
      <c r="E98" s="168" t="s">
        <v>159</v>
      </c>
      <c r="F98" s="161" t="s">
        <v>83</v>
      </c>
      <c r="G98" s="161" t="s">
        <v>82</v>
      </c>
      <c r="H98" s="165" t="s">
        <v>163</v>
      </c>
      <c r="I98" s="169" t="s">
        <v>165</v>
      </c>
      <c r="J98" s="167">
        <v>2</v>
      </c>
      <c r="K98" s="181">
        <v>0</v>
      </c>
      <c r="L98" s="182" t="s">
        <v>167</v>
      </c>
      <c r="M98" s="184">
        <v>2</v>
      </c>
    </row>
    <row r="99" spans="1:13" ht="24.95" customHeight="1" x14ac:dyDescent="0.2">
      <c r="A99" s="185">
        <v>47</v>
      </c>
      <c r="B99" s="160" t="s">
        <v>143</v>
      </c>
      <c r="C99" s="161" t="s">
        <v>80</v>
      </c>
      <c r="D99" s="161" t="s">
        <v>68</v>
      </c>
      <c r="E99" s="168" t="s">
        <v>160</v>
      </c>
      <c r="F99" s="161" t="s">
        <v>79</v>
      </c>
      <c r="G99" s="161" t="s">
        <v>162</v>
      </c>
      <c r="H99" s="165" t="s">
        <v>163</v>
      </c>
      <c r="I99" s="169" t="s">
        <v>164</v>
      </c>
      <c r="J99" s="167">
        <v>3</v>
      </c>
      <c r="K99" s="181">
        <v>0</v>
      </c>
      <c r="L99" s="183" t="s">
        <v>168</v>
      </c>
      <c r="M99" s="184">
        <v>1</v>
      </c>
    </row>
    <row r="100" spans="1:13" ht="24.95" customHeight="1" x14ac:dyDescent="0.2">
      <c r="A100" s="185">
        <v>47</v>
      </c>
      <c r="B100" s="160" t="s">
        <v>143</v>
      </c>
      <c r="C100" s="161" t="s">
        <v>80</v>
      </c>
      <c r="D100" s="161" t="s">
        <v>68</v>
      </c>
      <c r="E100" s="168" t="s">
        <v>158</v>
      </c>
      <c r="F100" s="161" t="s">
        <v>83</v>
      </c>
      <c r="G100" s="161" t="s">
        <v>82</v>
      </c>
      <c r="H100" s="165" t="s">
        <v>163</v>
      </c>
      <c r="I100" s="169" t="s">
        <v>165</v>
      </c>
      <c r="J100" s="167">
        <v>2</v>
      </c>
      <c r="K100" s="181">
        <v>0</v>
      </c>
      <c r="L100" s="182" t="s">
        <v>167</v>
      </c>
      <c r="M100" s="184">
        <v>2</v>
      </c>
    </row>
    <row r="101" spans="1:13" ht="24.95" customHeight="1" x14ac:dyDescent="0.2">
      <c r="A101" s="185">
        <v>48</v>
      </c>
      <c r="B101" s="160" t="s">
        <v>144</v>
      </c>
      <c r="C101" s="161" t="s">
        <v>80</v>
      </c>
      <c r="D101" s="161" t="s">
        <v>68</v>
      </c>
      <c r="E101" s="168" t="s">
        <v>160</v>
      </c>
      <c r="F101" s="161" t="s">
        <v>79</v>
      </c>
      <c r="G101" s="161" t="s">
        <v>162</v>
      </c>
      <c r="H101" s="165" t="s">
        <v>163</v>
      </c>
      <c r="I101" s="169" t="s">
        <v>164</v>
      </c>
      <c r="J101" s="167">
        <v>3</v>
      </c>
      <c r="K101" s="181">
        <v>0</v>
      </c>
      <c r="L101" s="183" t="s">
        <v>168</v>
      </c>
      <c r="M101" s="184">
        <v>1</v>
      </c>
    </row>
    <row r="102" spans="1:13" ht="24.95" customHeight="1" x14ac:dyDescent="0.2">
      <c r="A102" s="185">
        <v>48</v>
      </c>
      <c r="B102" s="160" t="s">
        <v>144</v>
      </c>
      <c r="C102" s="161" t="s">
        <v>80</v>
      </c>
      <c r="D102" s="161" t="s">
        <v>68</v>
      </c>
      <c r="E102" s="168" t="s">
        <v>159</v>
      </c>
      <c r="F102" s="161" t="s">
        <v>83</v>
      </c>
      <c r="G102" s="161" t="s">
        <v>82</v>
      </c>
      <c r="H102" s="165" t="s">
        <v>163</v>
      </c>
      <c r="I102" s="169" t="s">
        <v>165</v>
      </c>
      <c r="J102" s="167">
        <v>2</v>
      </c>
      <c r="K102" s="181">
        <v>0</v>
      </c>
      <c r="L102" s="182" t="s">
        <v>167</v>
      </c>
      <c r="M102" s="184">
        <v>2</v>
      </c>
    </row>
    <row r="103" spans="1:13" ht="24.95" customHeight="1" x14ac:dyDescent="0.2">
      <c r="A103" s="185">
        <v>49</v>
      </c>
      <c r="B103" s="160" t="s">
        <v>145</v>
      </c>
      <c r="C103" s="161" t="s">
        <v>80</v>
      </c>
      <c r="D103" s="161" t="s">
        <v>68</v>
      </c>
      <c r="E103" s="168" t="s">
        <v>160</v>
      </c>
      <c r="F103" s="161" t="s">
        <v>79</v>
      </c>
      <c r="G103" s="161" t="s">
        <v>162</v>
      </c>
      <c r="H103" s="165" t="s">
        <v>163</v>
      </c>
      <c r="I103" s="169" t="s">
        <v>164</v>
      </c>
      <c r="J103" s="167">
        <v>3</v>
      </c>
      <c r="K103" s="181">
        <v>0</v>
      </c>
      <c r="L103" s="183" t="s">
        <v>168</v>
      </c>
      <c r="M103" s="184">
        <v>1</v>
      </c>
    </row>
    <row r="104" spans="1:13" ht="24.95" customHeight="1" x14ac:dyDescent="0.2">
      <c r="A104" s="185">
        <v>49</v>
      </c>
      <c r="B104" s="160" t="s">
        <v>145</v>
      </c>
      <c r="C104" s="161" t="s">
        <v>80</v>
      </c>
      <c r="D104" s="161" t="s">
        <v>68</v>
      </c>
      <c r="E104" s="168" t="s">
        <v>159</v>
      </c>
      <c r="F104" s="161" t="s">
        <v>83</v>
      </c>
      <c r="G104" s="161" t="s">
        <v>82</v>
      </c>
      <c r="H104" s="165" t="s">
        <v>163</v>
      </c>
      <c r="I104" s="169" t="s">
        <v>165</v>
      </c>
      <c r="J104" s="167">
        <v>2</v>
      </c>
      <c r="K104" s="181">
        <v>0</v>
      </c>
      <c r="L104" s="182" t="s">
        <v>167</v>
      </c>
      <c r="M104" s="184">
        <v>2</v>
      </c>
    </row>
    <row r="105" spans="1:13" ht="24.95" customHeight="1" x14ac:dyDescent="0.2">
      <c r="A105" s="185">
        <v>50</v>
      </c>
      <c r="B105" s="160" t="s">
        <v>146</v>
      </c>
      <c r="C105" s="161" t="s">
        <v>80</v>
      </c>
      <c r="D105" s="161" t="s">
        <v>68</v>
      </c>
      <c r="E105" s="168" t="s">
        <v>160</v>
      </c>
      <c r="F105" s="161" t="s">
        <v>79</v>
      </c>
      <c r="G105" s="161" t="s">
        <v>162</v>
      </c>
      <c r="H105" s="165" t="s">
        <v>163</v>
      </c>
      <c r="I105" s="169" t="s">
        <v>164</v>
      </c>
      <c r="J105" s="167">
        <v>3</v>
      </c>
      <c r="K105" s="181">
        <v>0</v>
      </c>
      <c r="L105" s="183" t="s">
        <v>168</v>
      </c>
      <c r="M105" s="184">
        <v>1</v>
      </c>
    </row>
    <row r="106" spans="1:13" ht="24.95" customHeight="1" x14ac:dyDescent="0.2">
      <c r="A106" s="185">
        <v>50</v>
      </c>
      <c r="B106" s="160" t="s">
        <v>146</v>
      </c>
      <c r="C106" s="161" t="s">
        <v>80</v>
      </c>
      <c r="D106" s="161" t="s">
        <v>68</v>
      </c>
      <c r="E106" s="168" t="s">
        <v>159</v>
      </c>
      <c r="F106" s="161" t="s">
        <v>83</v>
      </c>
      <c r="G106" s="161" t="s">
        <v>82</v>
      </c>
      <c r="H106" s="165" t="s">
        <v>163</v>
      </c>
      <c r="I106" s="169" t="s">
        <v>165</v>
      </c>
      <c r="J106" s="167">
        <v>2</v>
      </c>
      <c r="K106" s="181">
        <v>0</v>
      </c>
      <c r="L106" s="182" t="s">
        <v>167</v>
      </c>
      <c r="M106" s="184">
        <v>2</v>
      </c>
    </row>
    <row r="107" spans="1:13" ht="24.95" customHeight="1" x14ac:dyDescent="0.2">
      <c r="A107" s="185">
        <v>51</v>
      </c>
      <c r="B107" s="160" t="s">
        <v>147</v>
      </c>
      <c r="C107" s="161" t="s">
        <v>80</v>
      </c>
      <c r="D107" s="161" t="s">
        <v>68</v>
      </c>
      <c r="E107" s="168" t="s">
        <v>160</v>
      </c>
      <c r="F107" s="161" t="s">
        <v>79</v>
      </c>
      <c r="G107" s="161" t="s">
        <v>162</v>
      </c>
      <c r="H107" s="165" t="s">
        <v>163</v>
      </c>
      <c r="I107" s="169" t="s">
        <v>164</v>
      </c>
      <c r="J107" s="167">
        <v>3</v>
      </c>
      <c r="K107" s="181">
        <v>0</v>
      </c>
      <c r="L107" s="183" t="s">
        <v>168</v>
      </c>
      <c r="M107" s="184">
        <v>1</v>
      </c>
    </row>
    <row r="108" spans="1:13" ht="24.95" customHeight="1" x14ac:dyDescent="0.2">
      <c r="A108" s="185">
        <v>51</v>
      </c>
      <c r="B108" s="160" t="s">
        <v>147</v>
      </c>
      <c r="C108" s="161" t="s">
        <v>80</v>
      </c>
      <c r="D108" s="161" t="s">
        <v>68</v>
      </c>
      <c r="E108" s="168" t="s">
        <v>159</v>
      </c>
      <c r="F108" s="161" t="s">
        <v>83</v>
      </c>
      <c r="G108" s="161" t="s">
        <v>82</v>
      </c>
      <c r="H108" s="165" t="s">
        <v>163</v>
      </c>
      <c r="I108" s="169" t="s">
        <v>165</v>
      </c>
      <c r="J108" s="167">
        <v>2</v>
      </c>
      <c r="K108" s="181">
        <v>0</v>
      </c>
      <c r="L108" s="182" t="s">
        <v>167</v>
      </c>
      <c r="M108" s="184">
        <v>2</v>
      </c>
    </row>
    <row r="109" spans="1:13" ht="24.95" customHeight="1" x14ac:dyDescent="0.2">
      <c r="A109" s="185">
        <v>52</v>
      </c>
      <c r="B109" s="160" t="s">
        <v>148</v>
      </c>
      <c r="C109" s="161" t="s">
        <v>80</v>
      </c>
      <c r="D109" s="161" t="s">
        <v>68</v>
      </c>
      <c r="E109" s="168" t="s">
        <v>160</v>
      </c>
      <c r="F109" s="161" t="s">
        <v>79</v>
      </c>
      <c r="G109" s="161" t="s">
        <v>162</v>
      </c>
      <c r="H109" s="165" t="s">
        <v>163</v>
      </c>
      <c r="I109" s="169" t="s">
        <v>164</v>
      </c>
      <c r="J109" s="167">
        <v>3</v>
      </c>
      <c r="K109" s="181">
        <v>0</v>
      </c>
      <c r="L109" s="183" t="s">
        <v>168</v>
      </c>
      <c r="M109" s="184">
        <v>1</v>
      </c>
    </row>
    <row r="110" spans="1:13" ht="24.95" customHeight="1" x14ac:dyDescent="0.2">
      <c r="A110" s="185">
        <v>52</v>
      </c>
      <c r="B110" s="160" t="s">
        <v>148</v>
      </c>
      <c r="C110" s="161" t="s">
        <v>80</v>
      </c>
      <c r="D110" s="161" t="s">
        <v>68</v>
      </c>
      <c r="E110" s="168" t="s">
        <v>159</v>
      </c>
      <c r="F110" s="161" t="s">
        <v>83</v>
      </c>
      <c r="G110" s="161" t="s">
        <v>82</v>
      </c>
      <c r="H110" s="165" t="s">
        <v>163</v>
      </c>
      <c r="I110" s="169" t="s">
        <v>165</v>
      </c>
      <c r="J110" s="167">
        <v>2</v>
      </c>
      <c r="K110" s="181">
        <v>0</v>
      </c>
      <c r="L110" s="182" t="s">
        <v>167</v>
      </c>
      <c r="M110" s="184">
        <v>2</v>
      </c>
    </row>
    <row r="111" spans="1:13" ht="24.95" customHeight="1" x14ac:dyDescent="0.2">
      <c r="A111" s="185">
        <v>53</v>
      </c>
      <c r="B111" s="160" t="s">
        <v>149</v>
      </c>
      <c r="C111" s="161" t="s">
        <v>80</v>
      </c>
      <c r="D111" s="161" t="s">
        <v>68</v>
      </c>
      <c r="E111" s="168" t="s">
        <v>160</v>
      </c>
      <c r="F111" s="161" t="s">
        <v>79</v>
      </c>
      <c r="G111" s="161" t="s">
        <v>162</v>
      </c>
      <c r="H111" s="165" t="s">
        <v>163</v>
      </c>
      <c r="I111" s="169" t="s">
        <v>164</v>
      </c>
      <c r="J111" s="167">
        <v>3</v>
      </c>
      <c r="K111" s="181">
        <v>0</v>
      </c>
      <c r="L111" s="183" t="s">
        <v>168</v>
      </c>
      <c r="M111" s="184">
        <v>1</v>
      </c>
    </row>
    <row r="112" spans="1:13" ht="24.95" customHeight="1" x14ac:dyDescent="0.2">
      <c r="A112" s="185">
        <v>53</v>
      </c>
      <c r="B112" s="160" t="s">
        <v>149</v>
      </c>
      <c r="C112" s="161" t="s">
        <v>80</v>
      </c>
      <c r="D112" s="161" t="s">
        <v>68</v>
      </c>
      <c r="E112" s="168" t="s">
        <v>159</v>
      </c>
      <c r="F112" s="161" t="s">
        <v>83</v>
      </c>
      <c r="G112" s="161" t="s">
        <v>82</v>
      </c>
      <c r="H112" s="165" t="s">
        <v>163</v>
      </c>
      <c r="I112" s="169" t="s">
        <v>165</v>
      </c>
      <c r="J112" s="171">
        <v>2</v>
      </c>
      <c r="K112" s="181">
        <v>0</v>
      </c>
      <c r="L112" s="182" t="s">
        <v>167</v>
      </c>
      <c r="M112" s="184">
        <v>2</v>
      </c>
    </row>
    <row r="113" spans="1:13" ht="24.95" customHeight="1" x14ac:dyDescent="0.2">
      <c r="A113" s="185">
        <v>54</v>
      </c>
      <c r="B113" s="160" t="s">
        <v>150</v>
      </c>
      <c r="C113" s="161" t="s">
        <v>80</v>
      </c>
      <c r="D113" s="161" t="s">
        <v>68</v>
      </c>
      <c r="E113" s="168" t="s">
        <v>160</v>
      </c>
      <c r="F113" s="161" t="s">
        <v>79</v>
      </c>
      <c r="G113" s="161" t="s">
        <v>162</v>
      </c>
      <c r="H113" s="165" t="s">
        <v>163</v>
      </c>
      <c r="I113" s="169" t="s">
        <v>164</v>
      </c>
      <c r="J113" s="171">
        <v>3</v>
      </c>
      <c r="K113" s="181">
        <v>0</v>
      </c>
      <c r="L113" s="183" t="s">
        <v>168</v>
      </c>
      <c r="M113" s="184">
        <v>1</v>
      </c>
    </row>
    <row r="114" spans="1:13" ht="24.95" customHeight="1" x14ac:dyDescent="0.2">
      <c r="A114" s="185">
        <v>54</v>
      </c>
      <c r="B114" s="160" t="s">
        <v>150</v>
      </c>
      <c r="C114" s="161" t="s">
        <v>80</v>
      </c>
      <c r="D114" s="161" t="s">
        <v>68</v>
      </c>
      <c r="E114" s="168" t="s">
        <v>159</v>
      </c>
      <c r="F114" s="161" t="s">
        <v>83</v>
      </c>
      <c r="G114" s="161" t="s">
        <v>82</v>
      </c>
      <c r="H114" s="165" t="s">
        <v>163</v>
      </c>
      <c r="I114" s="169" t="s">
        <v>165</v>
      </c>
      <c r="J114" s="171">
        <v>2</v>
      </c>
      <c r="K114" s="181">
        <v>0</v>
      </c>
      <c r="L114" s="182" t="s">
        <v>167</v>
      </c>
      <c r="M114" s="184">
        <v>2</v>
      </c>
    </row>
    <row r="115" spans="1:13" ht="24.95" customHeight="1" x14ac:dyDescent="0.2">
      <c r="A115" s="185">
        <v>55</v>
      </c>
      <c r="B115" s="160" t="s">
        <v>151</v>
      </c>
      <c r="C115" s="161" t="s">
        <v>80</v>
      </c>
      <c r="D115" s="161" t="s">
        <v>68</v>
      </c>
      <c r="E115" s="168" t="s">
        <v>160</v>
      </c>
      <c r="F115" s="161" t="s">
        <v>79</v>
      </c>
      <c r="G115" s="161" t="s">
        <v>162</v>
      </c>
      <c r="H115" s="165" t="s">
        <v>163</v>
      </c>
      <c r="I115" s="169" t="s">
        <v>164</v>
      </c>
      <c r="J115" s="171">
        <v>3</v>
      </c>
      <c r="K115" s="181">
        <v>0</v>
      </c>
      <c r="L115" s="183" t="s">
        <v>168</v>
      </c>
      <c r="M115" s="184">
        <v>1</v>
      </c>
    </row>
    <row r="116" spans="1:13" ht="24.95" customHeight="1" x14ac:dyDescent="0.2">
      <c r="A116" s="185">
        <v>55</v>
      </c>
      <c r="B116" s="160" t="s">
        <v>151</v>
      </c>
      <c r="C116" s="161" t="s">
        <v>80</v>
      </c>
      <c r="D116" s="161" t="s">
        <v>68</v>
      </c>
      <c r="E116" s="168" t="s">
        <v>158</v>
      </c>
      <c r="F116" s="161" t="s">
        <v>83</v>
      </c>
      <c r="G116" s="161" t="s">
        <v>82</v>
      </c>
      <c r="H116" s="165" t="s">
        <v>163</v>
      </c>
      <c r="I116" s="169" t="s">
        <v>165</v>
      </c>
      <c r="J116" s="171">
        <v>2</v>
      </c>
      <c r="K116" s="181">
        <v>0</v>
      </c>
      <c r="L116" s="182" t="s">
        <v>167</v>
      </c>
      <c r="M116" s="184">
        <v>2</v>
      </c>
    </row>
    <row r="117" spans="1:13" ht="24.95" customHeight="1" x14ac:dyDescent="0.2">
      <c r="A117" s="185">
        <v>56</v>
      </c>
      <c r="B117" s="160" t="s">
        <v>152</v>
      </c>
      <c r="C117" s="161" t="s">
        <v>80</v>
      </c>
      <c r="D117" s="161" t="s">
        <v>68</v>
      </c>
      <c r="E117" s="168" t="s">
        <v>160</v>
      </c>
      <c r="F117" s="161" t="s">
        <v>79</v>
      </c>
      <c r="G117" s="161" t="s">
        <v>162</v>
      </c>
      <c r="H117" s="165" t="s">
        <v>163</v>
      </c>
      <c r="I117" s="169" t="s">
        <v>164</v>
      </c>
      <c r="J117" s="171">
        <v>3</v>
      </c>
      <c r="K117" s="181">
        <v>0</v>
      </c>
      <c r="L117" s="183" t="s">
        <v>168</v>
      </c>
      <c r="M117" s="184">
        <v>1</v>
      </c>
    </row>
    <row r="118" spans="1:13" ht="24.95" customHeight="1" x14ac:dyDescent="0.2">
      <c r="A118" s="185">
        <v>56</v>
      </c>
      <c r="B118" s="160" t="s">
        <v>152</v>
      </c>
      <c r="C118" s="161" t="s">
        <v>80</v>
      </c>
      <c r="D118" s="161" t="s">
        <v>68</v>
      </c>
      <c r="E118" s="168" t="s">
        <v>159</v>
      </c>
      <c r="F118" s="161" t="s">
        <v>83</v>
      </c>
      <c r="G118" s="161" t="s">
        <v>82</v>
      </c>
      <c r="H118" s="165" t="s">
        <v>163</v>
      </c>
      <c r="I118" s="169" t="s">
        <v>165</v>
      </c>
      <c r="J118" s="171">
        <v>2</v>
      </c>
      <c r="K118" s="181">
        <v>0</v>
      </c>
      <c r="L118" s="182" t="s">
        <v>167</v>
      </c>
      <c r="M118" s="184">
        <v>2</v>
      </c>
    </row>
    <row r="119" spans="1:13" ht="24.95" customHeight="1" x14ac:dyDescent="0.2">
      <c r="A119" s="185">
        <v>57</v>
      </c>
      <c r="B119" s="160" t="s">
        <v>153</v>
      </c>
      <c r="C119" s="161" t="s">
        <v>80</v>
      </c>
      <c r="D119" s="161" t="s">
        <v>68</v>
      </c>
      <c r="E119" s="168" t="s">
        <v>160</v>
      </c>
      <c r="F119" s="161" t="s">
        <v>79</v>
      </c>
      <c r="G119" s="161" t="s">
        <v>162</v>
      </c>
      <c r="H119" s="165" t="s">
        <v>163</v>
      </c>
      <c r="I119" s="169" t="s">
        <v>164</v>
      </c>
      <c r="J119" s="171">
        <v>3</v>
      </c>
      <c r="K119" s="181">
        <v>0</v>
      </c>
      <c r="L119" s="183" t="s">
        <v>168</v>
      </c>
      <c r="M119" s="184">
        <v>1</v>
      </c>
    </row>
    <row r="120" spans="1:13" ht="24.95" customHeight="1" x14ac:dyDescent="0.2">
      <c r="A120" s="185">
        <v>57</v>
      </c>
      <c r="B120" s="160" t="s">
        <v>153</v>
      </c>
      <c r="C120" s="161" t="s">
        <v>80</v>
      </c>
      <c r="D120" s="161" t="s">
        <v>68</v>
      </c>
      <c r="E120" s="168" t="s">
        <v>158</v>
      </c>
      <c r="F120" s="161" t="s">
        <v>83</v>
      </c>
      <c r="G120" s="161" t="s">
        <v>82</v>
      </c>
      <c r="H120" s="165" t="s">
        <v>163</v>
      </c>
      <c r="I120" s="169" t="s">
        <v>165</v>
      </c>
      <c r="J120" s="171">
        <v>2</v>
      </c>
      <c r="K120" s="181">
        <v>0</v>
      </c>
      <c r="L120" s="182" t="s">
        <v>167</v>
      </c>
      <c r="M120" s="184">
        <v>2</v>
      </c>
    </row>
    <row r="121" spans="1:13" ht="24.95" customHeight="1" x14ac:dyDescent="0.2">
      <c r="A121" s="185">
        <v>58</v>
      </c>
      <c r="B121" s="160" t="s">
        <v>154</v>
      </c>
      <c r="C121" s="161" t="s">
        <v>80</v>
      </c>
      <c r="D121" s="161" t="s">
        <v>68</v>
      </c>
      <c r="E121" s="168" t="s">
        <v>160</v>
      </c>
      <c r="F121" s="161" t="s">
        <v>79</v>
      </c>
      <c r="G121" s="161" t="s">
        <v>162</v>
      </c>
      <c r="H121" s="165" t="s">
        <v>163</v>
      </c>
      <c r="I121" s="169" t="s">
        <v>164</v>
      </c>
      <c r="J121" s="171">
        <v>3</v>
      </c>
      <c r="K121" s="181">
        <v>0</v>
      </c>
      <c r="L121" s="183" t="s">
        <v>168</v>
      </c>
      <c r="M121" s="184">
        <v>1</v>
      </c>
    </row>
    <row r="122" spans="1:13" ht="24.95" customHeight="1" x14ac:dyDescent="0.2">
      <c r="A122" s="185">
        <v>58</v>
      </c>
      <c r="B122" s="160" t="s">
        <v>154</v>
      </c>
      <c r="C122" s="161" t="s">
        <v>80</v>
      </c>
      <c r="D122" s="161" t="s">
        <v>68</v>
      </c>
      <c r="E122" s="168" t="s">
        <v>159</v>
      </c>
      <c r="F122" s="161" t="s">
        <v>83</v>
      </c>
      <c r="G122" s="161" t="s">
        <v>82</v>
      </c>
      <c r="H122" s="165" t="s">
        <v>163</v>
      </c>
      <c r="I122" s="169" t="s">
        <v>165</v>
      </c>
      <c r="J122" s="171">
        <v>2</v>
      </c>
      <c r="K122" s="181">
        <v>0</v>
      </c>
      <c r="L122" s="182" t="s">
        <v>167</v>
      </c>
      <c r="M122" s="184">
        <v>2</v>
      </c>
    </row>
    <row r="123" spans="1:13" ht="24.95" customHeight="1" x14ac:dyDescent="0.2">
      <c r="A123" s="185">
        <v>59</v>
      </c>
      <c r="B123" s="160" t="s">
        <v>155</v>
      </c>
      <c r="C123" s="161" t="s">
        <v>80</v>
      </c>
      <c r="D123" s="161" t="s">
        <v>68</v>
      </c>
      <c r="E123" s="168" t="s">
        <v>160</v>
      </c>
      <c r="F123" s="161" t="s">
        <v>79</v>
      </c>
      <c r="G123" s="161" t="s">
        <v>162</v>
      </c>
      <c r="H123" s="165" t="s">
        <v>163</v>
      </c>
      <c r="I123" s="169" t="s">
        <v>164</v>
      </c>
      <c r="J123" s="171">
        <v>3</v>
      </c>
      <c r="K123" s="181">
        <v>0</v>
      </c>
      <c r="L123" s="183" t="s">
        <v>168</v>
      </c>
      <c r="M123" s="184">
        <v>1</v>
      </c>
    </row>
    <row r="124" spans="1:13" ht="24.95" customHeight="1" x14ac:dyDescent="0.2">
      <c r="A124" s="185">
        <v>59</v>
      </c>
      <c r="B124" s="160" t="s">
        <v>155</v>
      </c>
      <c r="C124" s="161" t="s">
        <v>80</v>
      </c>
      <c r="D124" s="161" t="s">
        <v>68</v>
      </c>
      <c r="E124" s="168" t="s">
        <v>158</v>
      </c>
      <c r="F124" s="161" t="s">
        <v>83</v>
      </c>
      <c r="G124" s="161" t="s">
        <v>82</v>
      </c>
      <c r="H124" s="165" t="s">
        <v>163</v>
      </c>
      <c r="I124" s="169" t="s">
        <v>165</v>
      </c>
      <c r="J124" s="171">
        <v>2</v>
      </c>
      <c r="K124" s="181">
        <v>0</v>
      </c>
      <c r="L124" s="182" t="s">
        <v>167</v>
      </c>
      <c r="M124" s="184">
        <v>2</v>
      </c>
    </row>
    <row r="125" spans="1:13" ht="24.95" customHeight="1" x14ac:dyDescent="0.2">
      <c r="A125" s="185">
        <v>60</v>
      </c>
      <c r="B125" s="160" t="s">
        <v>156</v>
      </c>
      <c r="C125" s="161" t="s">
        <v>80</v>
      </c>
      <c r="D125" s="161" t="s">
        <v>68</v>
      </c>
      <c r="E125" s="168" t="s">
        <v>160</v>
      </c>
      <c r="F125" s="161" t="s">
        <v>79</v>
      </c>
      <c r="G125" s="161" t="s">
        <v>162</v>
      </c>
      <c r="H125" s="165" t="s">
        <v>163</v>
      </c>
      <c r="I125" s="169" t="s">
        <v>164</v>
      </c>
      <c r="J125" s="171">
        <v>3</v>
      </c>
      <c r="K125" s="181">
        <v>0</v>
      </c>
      <c r="L125" s="183" t="s">
        <v>168</v>
      </c>
      <c r="M125" s="184">
        <v>1</v>
      </c>
    </row>
    <row r="126" spans="1:13" ht="24.95" customHeight="1" x14ac:dyDescent="0.2">
      <c r="A126" s="185">
        <v>60</v>
      </c>
      <c r="B126" s="160" t="s">
        <v>156</v>
      </c>
      <c r="C126" s="161" t="s">
        <v>80</v>
      </c>
      <c r="D126" s="161" t="s">
        <v>68</v>
      </c>
      <c r="E126" s="168" t="s">
        <v>158</v>
      </c>
      <c r="F126" s="161" t="s">
        <v>83</v>
      </c>
      <c r="G126" s="161" t="s">
        <v>82</v>
      </c>
      <c r="H126" s="165" t="s">
        <v>163</v>
      </c>
      <c r="I126" s="169" t="s">
        <v>165</v>
      </c>
      <c r="J126" s="171">
        <v>2</v>
      </c>
      <c r="K126" s="181">
        <v>0</v>
      </c>
      <c r="L126" s="182" t="s">
        <v>167</v>
      </c>
      <c r="M126" s="184">
        <v>2</v>
      </c>
    </row>
    <row r="127" spans="1:13" ht="20.100000000000001" customHeight="1" x14ac:dyDescent="0.2">
      <c r="A127" s="54"/>
      <c r="B127" s="151"/>
      <c r="C127" s="161"/>
      <c r="D127" s="152"/>
      <c r="E127" s="162"/>
      <c r="F127" s="152"/>
      <c r="G127" s="152"/>
      <c r="H127" s="165"/>
      <c r="I127" s="166"/>
      <c r="J127" s="163"/>
      <c r="K127" s="164"/>
      <c r="L127" s="183"/>
      <c r="M127" s="55"/>
    </row>
    <row r="128" spans="1:13" ht="20.100000000000001" customHeight="1" x14ac:dyDescent="0.2">
      <c r="A128" s="54"/>
      <c r="B128" s="151"/>
      <c r="C128" s="161"/>
      <c r="D128" s="152"/>
      <c r="E128" s="162"/>
      <c r="F128" s="152"/>
      <c r="G128" s="152"/>
      <c r="H128" s="165"/>
      <c r="I128" s="166"/>
      <c r="J128" s="163"/>
      <c r="K128" s="164"/>
      <c r="L128" s="54"/>
      <c r="M128" s="55"/>
    </row>
    <row r="129" spans="1:13" ht="20.100000000000001" customHeight="1" x14ac:dyDescent="0.2">
      <c r="A129" s="54"/>
      <c r="B129" s="151"/>
      <c r="C129" s="161"/>
      <c r="D129" s="152"/>
      <c r="E129" s="162"/>
      <c r="F129" s="152"/>
      <c r="G129" s="152"/>
      <c r="H129" s="165"/>
      <c r="I129" s="166"/>
      <c r="J129" s="163"/>
      <c r="K129" s="164"/>
      <c r="L129" s="54"/>
      <c r="M129" s="55"/>
    </row>
    <row r="130" spans="1:13" ht="20.100000000000001" customHeight="1" x14ac:dyDescent="0.2">
      <c r="A130" s="54"/>
      <c r="B130" s="151"/>
      <c r="C130" s="161"/>
      <c r="D130" s="152"/>
      <c r="E130" s="162"/>
      <c r="F130" s="152"/>
      <c r="G130" s="152"/>
      <c r="H130" s="165"/>
      <c r="I130" s="166"/>
      <c r="J130" s="163"/>
      <c r="K130" s="164"/>
      <c r="L130" s="54"/>
      <c r="M130" s="55"/>
    </row>
    <row r="131" spans="1:13" ht="20.100000000000001" customHeight="1" x14ac:dyDescent="0.2">
      <c r="A131" s="54"/>
      <c r="B131" s="151"/>
      <c r="C131" s="161"/>
      <c r="D131" s="152"/>
      <c r="E131" s="162"/>
      <c r="F131" s="152"/>
      <c r="G131" s="152"/>
      <c r="H131" s="165"/>
      <c r="I131" s="166"/>
      <c r="J131" s="163"/>
      <c r="K131" s="164"/>
      <c r="L131" s="54"/>
      <c r="M131" s="55"/>
    </row>
    <row r="132" spans="1:13" ht="20.100000000000001" customHeight="1" x14ac:dyDescent="0.2">
      <c r="A132" s="54"/>
      <c r="B132" s="151"/>
      <c r="C132" s="161"/>
      <c r="D132" s="152"/>
      <c r="E132" s="162"/>
      <c r="F132" s="152"/>
      <c r="G132" s="152"/>
      <c r="H132" s="165"/>
      <c r="I132" s="166"/>
      <c r="J132" s="163"/>
      <c r="K132" s="164"/>
      <c r="L132" s="54"/>
      <c r="M132" s="55"/>
    </row>
    <row r="133" spans="1:13" ht="20.100000000000001" customHeight="1" x14ac:dyDescent="0.2">
      <c r="A133" s="54"/>
      <c r="B133" s="151"/>
      <c r="C133" s="161"/>
      <c r="D133" s="152"/>
      <c r="E133" s="162"/>
      <c r="F133" s="152"/>
      <c r="G133" s="152"/>
      <c r="H133" s="165"/>
      <c r="I133" s="166"/>
      <c r="J133" s="163"/>
      <c r="K133" s="164"/>
      <c r="L133" s="54"/>
      <c r="M133" s="55"/>
    </row>
    <row r="134" spans="1:13" ht="20.100000000000001" customHeight="1" x14ac:dyDescent="0.2">
      <c r="A134" s="54"/>
      <c r="B134" s="151"/>
      <c r="C134" s="161"/>
      <c r="D134" s="152"/>
      <c r="E134" s="162"/>
      <c r="F134" s="152"/>
      <c r="G134" s="152"/>
      <c r="H134" s="165"/>
      <c r="I134" s="166"/>
      <c r="J134" s="163"/>
      <c r="K134" s="164"/>
      <c r="L134" s="54"/>
      <c r="M134" s="55"/>
    </row>
    <row r="135" spans="1:13" ht="20.100000000000001" customHeight="1" x14ac:dyDescent="0.2">
      <c r="A135" s="54"/>
      <c r="B135" s="151"/>
      <c r="C135" s="161"/>
      <c r="D135" s="152"/>
      <c r="E135" s="162"/>
      <c r="F135" s="152"/>
      <c r="G135" s="152"/>
      <c r="H135" s="165"/>
      <c r="I135" s="166"/>
      <c r="J135" s="163"/>
      <c r="K135" s="164"/>
      <c r="L135" s="54"/>
      <c r="M135" s="55"/>
    </row>
    <row r="136" spans="1:13" ht="20.100000000000001" customHeight="1" x14ac:dyDescent="0.2">
      <c r="A136" s="54"/>
      <c r="B136" s="151"/>
      <c r="C136" s="161"/>
      <c r="D136" s="152"/>
      <c r="E136" s="162"/>
      <c r="F136" s="152"/>
      <c r="G136" s="152"/>
      <c r="H136" s="165"/>
      <c r="I136" s="166"/>
      <c r="J136" s="163"/>
      <c r="K136" s="164"/>
      <c r="L136" s="54"/>
      <c r="M136" s="55"/>
    </row>
    <row r="137" spans="1:13" ht="20.100000000000001" customHeight="1" x14ac:dyDescent="0.2">
      <c r="A137" s="54"/>
      <c r="B137" s="151"/>
      <c r="C137" s="161"/>
      <c r="D137" s="152"/>
      <c r="E137" s="162"/>
      <c r="F137" s="152"/>
      <c r="G137" s="152"/>
      <c r="H137" s="165"/>
      <c r="I137" s="166"/>
      <c r="J137" s="163"/>
      <c r="K137" s="164"/>
      <c r="L137" s="54"/>
      <c r="M137" s="55"/>
    </row>
    <row r="138" spans="1:13" ht="20.100000000000001" customHeight="1" x14ac:dyDescent="0.2">
      <c r="A138" s="54"/>
      <c r="B138" s="151"/>
      <c r="C138" s="161"/>
      <c r="D138" s="152"/>
      <c r="E138" s="162"/>
      <c r="F138" s="152"/>
      <c r="G138" s="152"/>
      <c r="H138" s="165"/>
      <c r="I138" s="166"/>
      <c r="J138" s="163"/>
      <c r="K138" s="164"/>
      <c r="L138" s="54"/>
      <c r="M138" s="55"/>
    </row>
    <row r="139" spans="1:13" ht="20.100000000000001" customHeight="1" x14ac:dyDescent="0.2">
      <c r="A139" s="54"/>
      <c r="B139" s="151"/>
      <c r="C139" s="161"/>
      <c r="D139" s="152"/>
      <c r="E139" s="162"/>
      <c r="F139" s="152"/>
      <c r="G139" s="152"/>
      <c r="H139" s="165"/>
      <c r="I139" s="166"/>
      <c r="J139" s="163"/>
      <c r="K139" s="164"/>
      <c r="L139" s="54"/>
      <c r="M139" s="55"/>
    </row>
    <row r="140" spans="1:13" ht="20.100000000000001" customHeight="1" x14ac:dyDescent="0.2">
      <c r="A140" s="54"/>
      <c r="B140" s="151"/>
      <c r="C140" s="161"/>
      <c r="D140" s="152"/>
      <c r="E140" s="162"/>
      <c r="F140" s="152"/>
      <c r="G140" s="152"/>
      <c r="H140" s="165"/>
      <c r="I140" s="166"/>
      <c r="J140" s="163"/>
      <c r="K140" s="164"/>
      <c r="L140" s="54"/>
      <c r="M140" s="55"/>
    </row>
    <row r="141" spans="1:13" ht="21.95" customHeight="1" x14ac:dyDescent="0.2">
      <c r="B141" s="151"/>
    </row>
    <row r="142" spans="1:13" ht="21.95" customHeight="1" x14ac:dyDescent="0.2">
      <c r="B142" s="151"/>
    </row>
  </sheetData>
  <sheetProtection selectLockedCells="1"/>
  <protectedRanges>
    <protectedRange password="CE28" sqref="H4:I4 H2 B2" name="ช่วง1_2"/>
  </protectedRanges>
  <autoFilter ref="A6:M111" xr:uid="{82825DE1-F3A0-4797-8920-9A08CC93B9AD}">
    <filterColumn colId="3">
      <filters>
        <filter val="พนักงานราชการ"/>
      </filters>
    </filterColumn>
  </autoFilter>
  <mergeCells count="5">
    <mergeCell ref="C2:D2"/>
    <mergeCell ref="E2:M2"/>
    <mergeCell ref="B5:C5"/>
    <mergeCell ref="J4:K4"/>
    <mergeCell ref="B4:C4"/>
  </mergeCells>
  <phoneticPr fontId="11" type="noConversion"/>
  <dataValidations count="11">
    <dataValidation type="list" allowBlank="1" showInputMessage="1" showErrorMessage="1" sqref="D1002:D1500" xr:uid="{BE9BCF02-8D03-4394-8C32-B404A8167F9B}">
      <formula1>"ข้าราชการ, พนักงานราชการ"</formula1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 F4" xr:uid="{7E5493C5-1A15-42AE-8126-4B11DD3EB89D}">
      <formula1>0</formula1>
      <formula2>10000</formula2>
    </dataValidation>
    <dataValidation type="decimal" errorStyle="warning" allowBlank="1" showInputMessage="1" showErrorMessage="1" errorTitle="จำนวนชั่วโมงไม่ถูกต้อง" error="กรุณากรอกเฉพาะตัวเลขเท่านั้น" sqref="J112:J1001" xr:uid="{5C164886-7F82-4596-B605-07A20CF8BAAF}">
      <formula1>0</formula1>
      <formula2>500</formula2>
    </dataValidation>
    <dataValidation type="decimal" errorStyle="warning" allowBlank="1" showInputMessage="1" showErrorMessage="1" errorTitle="ค่าธรรมเนียมไม่ถูกต้อง" error="กรุณากรอกเฉพาะตัวเลขเท่านั้น" sqref="K127:K1001" xr:uid="{AC30342E-4A17-466C-8627-F7371231082D}">
      <formula1>0</formula1>
      <formula2>300000</formula2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L128:L1001" xr:uid="{5B0FAFC2-7386-4791-BF6E-6CF276CB8C62}">
      <formula1>"มี, รอผลฯ, ไม่มี"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M7:M1001" xr:uid="{25163178-4F87-48B9-90B0-ABB574C8CD1D}">
      <formula1>"1, 2"</formula1>
    </dataValidation>
    <dataValidation errorStyle="warning" allowBlank="1" showInputMessage="1" showErrorMessage="1" errorTitle="ข้อมูลไม่ถูกต้อง" error="กรุณาเลือกรายการที่กำหนดเท่านั้น" sqref="L5" xr:uid="{16881BA5-2E1B-458C-B01C-54A48582D055}"/>
    <dataValidation type="whole" errorStyle="warning" allowBlank="1" showInputMessage="1" showErrorMessage="1" errorTitle="ตัวเลขไม่ถูกต้อง" error="กรุณากรอกเฉพาะปีพุทธศักราช" sqref="H4" xr:uid="{102F0C98-3A01-480B-B397-38DF46ACC9B5}">
      <formula1>2562</formula1>
      <formula2>2600</formula2>
    </dataValidation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F7:F1001" xr:uid="{EF2C0C55-16A1-4112-8469-F4CED9844D2D}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D7:D1001" xr:uid="{1426DBEC-5F7E-4DE1-9B54-D8A39B1CA1FF}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G7:G1007" xr:uid="{FBB77EE7-A96D-44E6-A093-5F49AFE3807F}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</dataValidations>
  <pageMargins left="7.874015748031496E-2" right="7.874015748031496E-2" top="0.15748031496062992" bottom="7.874015748031496E-2" header="0.11811023622047245" footer="7.874015748031496E-2"/>
  <pageSetup paperSize="9" orientation="landscape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DE61A-89A2-4FC9-A293-E5821B3A3D21}">
  <dimension ref="A1:O82"/>
  <sheetViews>
    <sheetView zoomScale="130" zoomScaleNormal="130" workbookViewId="0">
      <selection activeCell="C72" sqref="C72"/>
    </sheetView>
  </sheetViews>
  <sheetFormatPr defaultColWidth="9" defaultRowHeight="21.95" customHeight="1" x14ac:dyDescent="0.2"/>
  <cols>
    <col min="1" max="1" width="3.125" style="56" customWidth="1"/>
    <col min="2" max="2" width="19.125" style="57" customWidth="1"/>
    <col min="3" max="3" width="14.125" style="58" customWidth="1"/>
    <col min="4" max="4" width="8.125" style="58" customWidth="1"/>
    <col min="5" max="5" width="25.375" style="58" customWidth="1"/>
    <col min="6" max="6" width="13.625" style="58" customWidth="1"/>
    <col min="7" max="7" width="12.375" style="58" customWidth="1"/>
    <col min="8" max="8" width="8.25" style="56" customWidth="1"/>
    <col min="9" max="9" width="7" style="58" customWidth="1"/>
    <col min="10" max="10" width="7" style="59" customWidth="1"/>
    <col min="11" max="11" width="6" style="60" customWidth="1"/>
    <col min="12" max="12" width="5.625" style="56" customWidth="1"/>
    <col min="13" max="13" width="5.75" style="61" customWidth="1"/>
    <col min="14" max="14" width="7.375" style="3" customWidth="1"/>
    <col min="15" max="16384" width="9" style="3"/>
  </cols>
  <sheetData>
    <row r="1" spans="1:15" s="12" customFormat="1" ht="4.5" customHeight="1" x14ac:dyDescent="0.6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10"/>
      <c r="O1" s="11"/>
    </row>
    <row r="2" spans="1:15" s="12" customFormat="1" ht="27.75" customHeight="1" x14ac:dyDescent="0.65">
      <c r="A2" s="7"/>
      <c r="B2" s="31" t="s">
        <v>54</v>
      </c>
      <c r="C2" s="90" t="s">
        <v>84</v>
      </c>
      <c r="D2" s="91"/>
      <c r="E2" s="92" t="s">
        <v>74</v>
      </c>
      <c r="F2" s="92"/>
      <c r="G2" s="92"/>
      <c r="H2" s="92"/>
      <c r="I2" s="92"/>
      <c r="J2" s="92"/>
      <c r="K2" s="92"/>
      <c r="L2" s="92"/>
      <c r="M2" s="92"/>
    </row>
    <row r="3" spans="1:15" s="12" customFormat="1" ht="5.25" customHeight="1" x14ac:dyDescent="0.4">
      <c r="A3" s="7"/>
      <c r="B3" s="5"/>
      <c r="C3" s="5" t="s">
        <v>55</v>
      </c>
      <c r="D3" s="5"/>
      <c r="E3" s="2"/>
      <c r="F3" s="2"/>
      <c r="G3" s="2"/>
      <c r="H3" s="2"/>
      <c r="I3" s="2"/>
      <c r="J3" s="13"/>
      <c r="K3" s="49"/>
      <c r="L3" s="2"/>
      <c r="M3" s="50"/>
    </row>
    <row r="4" spans="1:15" s="12" customFormat="1" ht="20.25" customHeight="1" x14ac:dyDescent="0.4">
      <c r="A4" s="8"/>
      <c r="B4" s="95" t="s">
        <v>59</v>
      </c>
      <c r="C4" s="95"/>
      <c r="D4" s="74">
        <v>32</v>
      </c>
      <c r="E4" s="51" t="s">
        <v>60</v>
      </c>
      <c r="F4" s="74">
        <v>28</v>
      </c>
      <c r="G4" s="52" t="s">
        <v>47</v>
      </c>
      <c r="H4" s="87">
        <v>2567</v>
      </c>
      <c r="I4" s="84" t="s">
        <v>76</v>
      </c>
      <c r="J4" s="94" t="s">
        <v>85</v>
      </c>
      <c r="K4" s="94"/>
      <c r="L4" s="85" t="s">
        <v>45</v>
      </c>
      <c r="M4" s="86">
        <v>45537</v>
      </c>
    </row>
    <row r="5" spans="1:15" s="24" customFormat="1" ht="4.5" customHeight="1" x14ac:dyDescent="0.2">
      <c r="A5" s="9"/>
      <c r="B5" s="93"/>
      <c r="C5" s="93"/>
      <c r="D5" s="27"/>
      <c r="E5" s="27"/>
      <c r="F5" s="4"/>
      <c r="G5" s="6"/>
      <c r="H5" s="14"/>
      <c r="I5" s="6"/>
      <c r="J5" s="15"/>
      <c r="K5" s="53"/>
      <c r="L5" s="14"/>
      <c r="M5" s="14"/>
      <c r="N5" s="3"/>
      <c r="O5" s="3"/>
    </row>
    <row r="6" spans="1:15" s="1" customFormat="1" ht="39.75" customHeight="1" x14ac:dyDescent="0.2">
      <c r="A6" s="172" t="s">
        <v>0</v>
      </c>
      <c r="B6" s="172" t="s">
        <v>63</v>
      </c>
      <c r="C6" s="172" t="s">
        <v>1</v>
      </c>
      <c r="D6" s="173" t="s">
        <v>3</v>
      </c>
      <c r="E6" s="172" t="s">
        <v>70</v>
      </c>
      <c r="F6" s="174" t="s">
        <v>4</v>
      </c>
      <c r="G6" s="175" t="s">
        <v>5</v>
      </c>
      <c r="H6" s="172" t="s">
        <v>2</v>
      </c>
      <c r="I6" s="176" t="s">
        <v>43</v>
      </c>
      <c r="J6" s="177" t="s">
        <v>44</v>
      </c>
      <c r="K6" s="178" t="s">
        <v>72</v>
      </c>
      <c r="L6" s="179" t="s">
        <v>50</v>
      </c>
      <c r="M6" s="180" t="s">
        <v>6</v>
      </c>
    </row>
    <row r="7" spans="1:15" ht="24.95" customHeight="1" x14ac:dyDescent="0.55000000000000004">
      <c r="A7" s="185">
        <v>1</v>
      </c>
      <c r="B7" s="153" t="s">
        <v>86</v>
      </c>
      <c r="C7" s="149" t="s">
        <v>87</v>
      </c>
      <c r="D7" s="168" t="s">
        <v>51</v>
      </c>
      <c r="E7" s="168" t="s">
        <v>157</v>
      </c>
      <c r="F7" s="161" t="s">
        <v>79</v>
      </c>
      <c r="G7" s="161" t="s">
        <v>162</v>
      </c>
      <c r="H7" s="165" t="s">
        <v>163</v>
      </c>
      <c r="I7" s="169" t="s">
        <v>164</v>
      </c>
      <c r="J7" s="170">
        <v>2</v>
      </c>
      <c r="K7" s="181">
        <v>0</v>
      </c>
      <c r="L7" s="183" t="s">
        <v>168</v>
      </c>
      <c r="M7" s="184">
        <v>1</v>
      </c>
    </row>
    <row r="8" spans="1:15" ht="24.95" customHeight="1" x14ac:dyDescent="0.55000000000000004">
      <c r="A8" s="185">
        <v>2</v>
      </c>
      <c r="B8" s="154" t="s">
        <v>88</v>
      </c>
      <c r="C8" s="149" t="s">
        <v>89</v>
      </c>
      <c r="D8" s="168" t="s">
        <v>51</v>
      </c>
      <c r="E8" s="168" t="s">
        <v>157</v>
      </c>
      <c r="F8" s="161" t="s">
        <v>79</v>
      </c>
      <c r="G8" s="161" t="s">
        <v>162</v>
      </c>
      <c r="H8" s="165" t="s">
        <v>163</v>
      </c>
      <c r="I8" s="169" t="s">
        <v>164</v>
      </c>
      <c r="J8" s="170">
        <v>2</v>
      </c>
      <c r="K8" s="181">
        <v>0</v>
      </c>
      <c r="L8" s="183" t="s">
        <v>168</v>
      </c>
      <c r="M8" s="184">
        <v>1</v>
      </c>
    </row>
    <row r="9" spans="1:15" ht="24.95" customHeight="1" x14ac:dyDescent="0.55000000000000004">
      <c r="A9" s="185">
        <v>3</v>
      </c>
      <c r="B9" s="155" t="s">
        <v>90</v>
      </c>
      <c r="C9" s="149" t="s">
        <v>91</v>
      </c>
      <c r="D9" s="168" t="s">
        <v>51</v>
      </c>
      <c r="E9" s="168" t="s">
        <v>160</v>
      </c>
      <c r="F9" s="161" t="s">
        <v>79</v>
      </c>
      <c r="G9" s="161" t="s">
        <v>162</v>
      </c>
      <c r="H9" s="165" t="s">
        <v>163</v>
      </c>
      <c r="I9" s="169" t="s">
        <v>164</v>
      </c>
      <c r="J9" s="170">
        <v>3</v>
      </c>
      <c r="K9" s="181">
        <v>0</v>
      </c>
      <c r="L9" s="183" t="s">
        <v>168</v>
      </c>
      <c r="M9" s="184">
        <v>1</v>
      </c>
    </row>
    <row r="10" spans="1:15" ht="24.95" customHeight="1" x14ac:dyDescent="0.55000000000000004">
      <c r="A10" s="185">
        <v>4</v>
      </c>
      <c r="B10" s="156" t="s">
        <v>92</v>
      </c>
      <c r="C10" s="149" t="s">
        <v>67</v>
      </c>
      <c r="D10" s="168" t="s">
        <v>51</v>
      </c>
      <c r="E10" s="168" t="s">
        <v>160</v>
      </c>
      <c r="F10" s="161" t="s">
        <v>79</v>
      </c>
      <c r="G10" s="161" t="s">
        <v>162</v>
      </c>
      <c r="H10" s="165" t="s">
        <v>163</v>
      </c>
      <c r="I10" s="169" t="s">
        <v>164</v>
      </c>
      <c r="J10" s="170">
        <v>3</v>
      </c>
      <c r="K10" s="181">
        <v>0</v>
      </c>
      <c r="L10" s="183" t="s">
        <v>168</v>
      </c>
      <c r="M10" s="184">
        <v>1</v>
      </c>
    </row>
    <row r="11" spans="1:15" ht="24.95" customHeight="1" x14ac:dyDescent="0.55000000000000004">
      <c r="A11" s="185">
        <v>5</v>
      </c>
      <c r="B11" s="154" t="s">
        <v>93</v>
      </c>
      <c r="C11" s="150" t="s">
        <v>91</v>
      </c>
      <c r="D11" s="168" t="s">
        <v>51</v>
      </c>
      <c r="E11" s="168" t="s">
        <v>160</v>
      </c>
      <c r="F11" s="161" t="s">
        <v>79</v>
      </c>
      <c r="G11" s="161" t="s">
        <v>162</v>
      </c>
      <c r="H11" s="165" t="s">
        <v>163</v>
      </c>
      <c r="I11" s="169" t="s">
        <v>164</v>
      </c>
      <c r="J11" s="170">
        <v>3</v>
      </c>
      <c r="K11" s="181">
        <v>0</v>
      </c>
      <c r="L11" s="183" t="s">
        <v>168</v>
      </c>
      <c r="M11" s="184">
        <v>1</v>
      </c>
    </row>
    <row r="12" spans="1:15" ht="24.95" customHeight="1" x14ac:dyDescent="0.55000000000000004">
      <c r="A12" s="185">
        <v>6</v>
      </c>
      <c r="B12" s="154" t="s">
        <v>94</v>
      </c>
      <c r="C12" s="149" t="s">
        <v>67</v>
      </c>
      <c r="D12" s="168" t="s">
        <v>51</v>
      </c>
      <c r="E12" s="168" t="s">
        <v>160</v>
      </c>
      <c r="F12" s="161" t="s">
        <v>79</v>
      </c>
      <c r="G12" s="161" t="s">
        <v>162</v>
      </c>
      <c r="H12" s="165" t="s">
        <v>163</v>
      </c>
      <c r="I12" s="169" t="s">
        <v>164</v>
      </c>
      <c r="J12" s="170">
        <v>3</v>
      </c>
      <c r="K12" s="181">
        <v>0</v>
      </c>
      <c r="L12" s="183" t="s">
        <v>168</v>
      </c>
      <c r="M12" s="184">
        <v>1</v>
      </c>
    </row>
    <row r="13" spans="1:15" ht="24.95" customHeight="1" x14ac:dyDescent="0.45">
      <c r="A13" s="185">
        <v>7</v>
      </c>
      <c r="B13" s="154" t="s">
        <v>95</v>
      </c>
      <c r="C13" s="157" t="s">
        <v>67</v>
      </c>
      <c r="D13" s="168" t="s">
        <v>51</v>
      </c>
      <c r="E13" s="168" t="s">
        <v>160</v>
      </c>
      <c r="F13" s="161" t="s">
        <v>79</v>
      </c>
      <c r="G13" s="161" t="s">
        <v>162</v>
      </c>
      <c r="H13" s="165" t="s">
        <v>163</v>
      </c>
      <c r="I13" s="169" t="s">
        <v>164</v>
      </c>
      <c r="J13" s="170">
        <v>3</v>
      </c>
      <c r="K13" s="181">
        <v>0</v>
      </c>
      <c r="L13" s="183" t="s">
        <v>168</v>
      </c>
      <c r="M13" s="184">
        <v>1</v>
      </c>
    </row>
    <row r="14" spans="1:15" ht="24.95" customHeight="1" x14ac:dyDescent="0.45">
      <c r="A14" s="185">
        <v>8</v>
      </c>
      <c r="B14" s="158" t="s">
        <v>96</v>
      </c>
      <c r="C14" s="157" t="s">
        <v>97</v>
      </c>
      <c r="D14" s="168" t="s">
        <v>51</v>
      </c>
      <c r="E14" s="168" t="s">
        <v>161</v>
      </c>
      <c r="F14" s="161" t="s">
        <v>79</v>
      </c>
      <c r="G14" s="161" t="s">
        <v>162</v>
      </c>
      <c r="H14" s="165" t="s">
        <v>163</v>
      </c>
      <c r="I14" s="169" t="s">
        <v>164</v>
      </c>
      <c r="J14" s="170">
        <v>2</v>
      </c>
      <c r="K14" s="181">
        <v>0</v>
      </c>
      <c r="L14" s="183" t="s">
        <v>168</v>
      </c>
      <c r="M14" s="184">
        <v>1</v>
      </c>
    </row>
    <row r="15" spans="1:15" ht="24.95" customHeight="1" x14ac:dyDescent="0.45">
      <c r="A15" s="185">
        <v>9</v>
      </c>
      <c r="B15" s="159" t="s">
        <v>98</v>
      </c>
      <c r="C15" s="157" t="s">
        <v>99</v>
      </c>
      <c r="D15" s="168" t="s">
        <v>51</v>
      </c>
      <c r="E15" s="168" t="s">
        <v>161</v>
      </c>
      <c r="F15" s="161" t="s">
        <v>79</v>
      </c>
      <c r="G15" s="161" t="s">
        <v>162</v>
      </c>
      <c r="H15" s="165" t="s">
        <v>163</v>
      </c>
      <c r="I15" s="169" t="s">
        <v>166</v>
      </c>
      <c r="J15" s="170">
        <v>2</v>
      </c>
      <c r="K15" s="181">
        <v>0</v>
      </c>
      <c r="L15" s="183" t="s">
        <v>168</v>
      </c>
      <c r="M15" s="184">
        <v>1</v>
      </c>
    </row>
    <row r="16" spans="1:15" ht="24.95" customHeight="1" x14ac:dyDescent="0.45">
      <c r="A16" s="185">
        <v>10</v>
      </c>
      <c r="B16" s="158" t="s">
        <v>100</v>
      </c>
      <c r="C16" s="157" t="s">
        <v>101</v>
      </c>
      <c r="D16" s="168" t="s">
        <v>51</v>
      </c>
      <c r="E16" s="168" t="s">
        <v>160</v>
      </c>
      <c r="F16" s="161" t="s">
        <v>79</v>
      </c>
      <c r="G16" s="161" t="s">
        <v>162</v>
      </c>
      <c r="H16" s="165" t="s">
        <v>163</v>
      </c>
      <c r="I16" s="169" t="s">
        <v>164</v>
      </c>
      <c r="J16" s="170">
        <v>3</v>
      </c>
      <c r="K16" s="181">
        <v>0</v>
      </c>
      <c r="L16" s="183" t="s">
        <v>168</v>
      </c>
      <c r="M16" s="184">
        <v>1</v>
      </c>
    </row>
    <row r="17" spans="1:13" ht="24.95" customHeight="1" x14ac:dyDescent="0.45">
      <c r="A17" s="185">
        <v>11</v>
      </c>
      <c r="B17" s="158" t="s">
        <v>102</v>
      </c>
      <c r="C17" s="157" t="s">
        <v>67</v>
      </c>
      <c r="D17" s="168" t="s">
        <v>51</v>
      </c>
      <c r="E17" s="168" t="s">
        <v>160</v>
      </c>
      <c r="F17" s="161" t="s">
        <v>79</v>
      </c>
      <c r="G17" s="161" t="s">
        <v>162</v>
      </c>
      <c r="H17" s="165" t="s">
        <v>163</v>
      </c>
      <c r="I17" s="169" t="s">
        <v>164</v>
      </c>
      <c r="J17" s="170">
        <v>3</v>
      </c>
      <c r="K17" s="181">
        <v>0</v>
      </c>
      <c r="L17" s="183" t="s">
        <v>168</v>
      </c>
      <c r="M17" s="184">
        <v>1</v>
      </c>
    </row>
    <row r="18" spans="1:13" ht="24.95" customHeight="1" x14ac:dyDescent="0.45">
      <c r="A18" s="185">
        <v>12</v>
      </c>
      <c r="B18" s="158" t="s">
        <v>103</v>
      </c>
      <c r="C18" s="157" t="s">
        <v>104</v>
      </c>
      <c r="D18" s="168" t="s">
        <v>51</v>
      </c>
      <c r="E18" s="168" t="s">
        <v>160</v>
      </c>
      <c r="F18" s="161" t="s">
        <v>79</v>
      </c>
      <c r="G18" s="161" t="s">
        <v>162</v>
      </c>
      <c r="H18" s="165" t="s">
        <v>163</v>
      </c>
      <c r="I18" s="169" t="s">
        <v>164</v>
      </c>
      <c r="J18" s="170">
        <v>3</v>
      </c>
      <c r="K18" s="181">
        <v>0</v>
      </c>
      <c r="L18" s="183" t="s">
        <v>168</v>
      </c>
      <c r="M18" s="184">
        <v>1</v>
      </c>
    </row>
    <row r="19" spans="1:13" ht="24.95" customHeight="1" x14ac:dyDescent="0.45">
      <c r="A19" s="185">
        <v>13</v>
      </c>
      <c r="B19" s="158" t="s">
        <v>105</v>
      </c>
      <c r="C19" s="157" t="s">
        <v>67</v>
      </c>
      <c r="D19" s="168" t="s">
        <v>51</v>
      </c>
      <c r="E19" s="168" t="s">
        <v>160</v>
      </c>
      <c r="F19" s="161" t="s">
        <v>79</v>
      </c>
      <c r="G19" s="161" t="s">
        <v>162</v>
      </c>
      <c r="H19" s="165" t="s">
        <v>163</v>
      </c>
      <c r="I19" s="169" t="s">
        <v>164</v>
      </c>
      <c r="J19" s="170">
        <v>3</v>
      </c>
      <c r="K19" s="181">
        <v>0</v>
      </c>
      <c r="L19" s="183" t="s">
        <v>168</v>
      </c>
      <c r="M19" s="184">
        <v>1</v>
      </c>
    </row>
    <row r="20" spans="1:13" ht="24.95" customHeight="1" x14ac:dyDescent="0.45">
      <c r="A20" s="185">
        <v>14</v>
      </c>
      <c r="B20" s="158" t="s">
        <v>106</v>
      </c>
      <c r="C20" s="157" t="s">
        <v>107</v>
      </c>
      <c r="D20" s="168" t="s">
        <v>51</v>
      </c>
      <c r="E20" s="168" t="s">
        <v>160</v>
      </c>
      <c r="F20" s="161" t="s">
        <v>79</v>
      </c>
      <c r="G20" s="161" t="s">
        <v>162</v>
      </c>
      <c r="H20" s="165" t="s">
        <v>163</v>
      </c>
      <c r="I20" s="169" t="s">
        <v>164</v>
      </c>
      <c r="J20" s="170">
        <v>3</v>
      </c>
      <c r="K20" s="181">
        <v>0</v>
      </c>
      <c r="L20" s="183" t="s">
        <v>168</v>
      </c>
      <c r="M20" s="184">
        <v>1</v>
      </c>
    </row>
    <row r="21" spans="1:13" ht="24.95" customHeight="1" x14ac:dyDescent="0.45">
      <c r="A21" s="185">
        <v>15</v>
      </c>
      <c r="B21" s="158" t="s">
        <v>108</v>
      </c>
      <c r="C21" s="157" t="s">
        <v>107</v>
      </c>
      <c r="D21" s="168" t="s">
        <v>51</v>
      </c>
      <c r="E21" s="168" t="s">
        <v>160</v>
      </c>
      <c r="F21" s="161" t="s">
        <v>79</v>
      </c>
      <c r="G21" s="161" t="s">
        <v>162</v>
      </c>
      <c r="H21" s="165" t="s">
        <v>163</v>
      </c>
      <c r="I21" s="169" t="s">
        <v>164</v>
      </c>
      <c r="J21" s="170">
        <v>3</v>
      </c>
      <c r="K21" s="181">
        <v>0</v>
      </c>
      <c r="L21" s="183" t="s">
        <v>168</v>
      </c>
      <c r="M21" s="184">
        <v>1</v>
      </c>
    </row>
    <row r="22" spans="1:13" ht="24.95" customHeight="1" x14ac:dyDescent="0.45">
      <c r="A22" s="185">
        <v>16</v>
      </c>
      <c r="B22" s="158" t="s">
        <v>109</v>
      </c>
      <c r="C22" s="157" t="s">
        <v>67</v>
      </c>
      <c r="D22" s="168" t="s">
        <v>51</v>
      </c>
      <c r="E22" s="168" t="s">
        <v>160</v>
      </c>
      <c r="F22" s="161" t="s">
        <v>79</v>
      </c>
      <c r="G22" s="161" t="s">
        <v>162</v>
      </c>
      <c r="H22" s="165" t="s">
        <v>163</v>
      </c>
      <c r="I22" s="169" t="s">
        <v>164</v>
      </c>
      <c r="J22" s="170">
        <v>3</v>
      </c>
      <c r="K22" s="181">
        <v>0</v>
      </c>
      <c r="L22" s="183" t="s">
        <v>168</v>
      </c>
      <c r="M22" s="184">
        <v>1</v>
      </c>
    </row>
    <row r="23" spans="1:13" ht="24.95" customHeight="1" x14ac:dyDescent="0.45">
      <c r="A23" s="185">
        <v>17</v>
      </c>
      <c r="B23" s="158" t="s">
        <v>110</v>
      </c>
      <c r="C23" s="157" t="s">
        <v>104</v>
      </c>
      <c r="D23" s="168" t="s">
        <v>51</v>
      </c>
      <c r="E23" s="168" t="s">
        <v>160</v>
      </c>
      <c r="F23" s="161" t="s">
        <v>79</v>
      </c>
      <c r="G23" s="161" t="s">
        <v>162</v>
      </c>
      <c r="H23" s="165" t="s">
        <v>163</v>
      </c>
      <c r="I23" s="169" t="s">
        <v>164</v>
      </c>
      <c r="J23" s="170">
        <v>3</v>
      </c>
      <c r="K23" s="181">
        <v>0</v>
      </c>
      <c r="L23" s="183" t="s">
        <v>168</v>
      </c>
      <c r="M23" s="184">
        <v>1</v>
      </c>
    </row>
    <row r="24" spans="1:13" ht="24.95" customHeight="1" x14ac:dyDescent="0.45">
      <c r="A24" s="185">
        <v>18</v>
      </c>
      <c r="B24" s="153" t="s">
        <v>111</v>
      </c>
      <c r="C24" s="157" t="s">
        <v>112</v>
      </c>
      <c r="D24" s="168" t="s">
        <v>51</v>
      </c>
      <c r="E24" s="168" t="s">
        <v>160</v>
      </c>
      <c r="F24" s="161" t="s">
        <v>79</v>
      </c>
      <c r="G24" s="161" t="s">
        <v>162</v>
      </c>
      <c r="H24" s="165" t="s">
        <v>163</v>
      </c>
      <c r="I24" s="169" t="s">
        <v>164</v>
      </c>
      <c r="J24" s="170">
        <v>3</v>
      </c>
      <c r="K24" s="181">
        <v>0</v>
      </c>
      <c r="L24" s="183" t="s">
        <v>168</v>
      </c>
      <c r="M24" s="184">
        <v>1</v>
      </c>
    </row>
    <row r="25" spans="1:13" ht="24.95" customHeight="1" x14ac:dyDescent="0.45">
      <c r="A25" s="185">
        <v>19</v>
      </c>
      <c r="B25" s="153" t="s">
        <v>113</v>
      </c>
      <c r="C25" s="157" t="s">
        <v>107</v>
      </c>
      <c r="D25" s="168" t="s">
        <v>51</v>
      </c>
      <c r="E25" s="168" t="s">
        <v>160</v>
      </c>
      <c r="F25" s="161" t="s">
        <v>79</v>
      </c>
      <c r="G25" s="161" t="s">
        <v>162</v>
      </c>
      <c r="H25" s="165" t="s">
        <v>163</v>
      </c>
      <c r="I25" s="169" t="s">
        <v>164</v>
      </c>
      <c r="J25" s="170">
        <v>3</v>
      </c>
      <c r="K25" s="181">
        <v>0</v>
      </c>
      <c r="L25" s="183" t="s">
        <v>168</v>
      </c>
      <c r="M25" s="184">
        <v>1</v>
      </c>
    </row>
    <row r="26" spans="1:13" ht="24.95" customHeight="1" x14ac:dyDescent="0.45">
      <c r="A26" s="185">
        <v>20</v>
      </c>
      <c r="B26" s="153" t="s">
        <v>114</v>
      </c>
      <c r="C26" s="157" t="s">
        <v>104</v>
      </c>
      <c r="D26" s="168" t="s">
        <v>51</v>
      </c>
      <c r="E26" s="168" t="s">
        <v>160</v>
      </c>
      <c r="F26" s="161" t="s">
        <v>79</v>
      </c>
      <c r="G26" s="161" t="s">
        <v>162</v>
      </c>
      <c r="H26" s="165" t="s">
        <v>163</v>
      </c>
      <c r="I26" s="169" t="s">
        <v>164</v>
      </c>
      <c r="J26" s="170">
        <v>3</v>
      </c>
      <c r="K26" s="181">
        <v>0</v>
      </c>
      <c r="L26" s="183" t="s">
        <v>168</v>
      </c>
      <c r="M26" s="184">
        <v>1</v>
      </c>
    </row>
    <row r="27" spans="1:13" ht="24.95" customHeight="1" x14ac:dyDescent="0.45">
      <c r="A27" s="185">
        <v>21</v>
      </c>
      <c r="B27" s="153" t="s">
        <v>115</v>
      </c>
      <c r="C27" s="157" t="s">
        <v>112</v>
      </c>
      <c r="D27" s="168" t="s">
        <v>51</v>
      </c>
      <c r="E27" s="168" t="s">
        <v>160</v>
      </c>
      <c r="F27" s="161" t="s">
        <v>79</v>
      </c>
      <c r="G27" s="161" t="s">
        <v>162</v>
      </c>
      <c r="H27" s="165" t="s">
        <v>163</v>
      </c>
      <c r="I27" s="169" t="s">
        <v>164</v>
      </c>
      <c r="J27" s="170">
        <v>3</v>
      </c>
      <c r="K27" s="181">
        <v>0</v>
      </c>
      <c r="L27" s="183" t="s">
        <v>168</v>
      </c>
      <c r="M27" s="184">
        <v>1</v>
      </c>
    </row>
    <row r="28" spans="1:13" ht="24.95" customHeight="1" x14ac:dyDescent="0.45">
      <c r="A28" s="185">
        <v>22</v>
      </c>
      <c r="B28" s="153" t="s">
        <v>116</v>
      </c>
      <c r="C28" s="157" t="s">
        <v>67</v>
      </c>
      <c r="D28" s="168" t="s">
        <v>51</v>
      </c>
      <c r="E28" s="168" t="s">
        <v>160</v>
      </c>
      <c r="F28" s="161" t="s">
        <v>79</v>
      </c>
      <c r="G28" s="161" t="s">
        <v>162</v>
      </c>
      <c r="H28" s="165" t="s">
        <v>163</v>
      </c>
      <c r="I28" s="169" t="s">
        <v>164</v>
      </c>
      <c r="J28" s="170">
        <v>3</v>
      </c>
      <c r="K28" s="181">
        <v>0</v>
      </c>
      <c r="L28" s="183" t="s">
        <v>168</v>
      </c>
      <c r="M28" s="184">
        <v>1</v>
      </c>
    </row>
    <row r="29" spans="1:13" ht="24.95" customHeight="1" x14ac:dyDescent="0.45">
      <c r="A29" s="185">
        <v>23</v>
      </c>
      <c r="B29" s="154" t="s">
        <v>117</v>
      </c>
      <c r="C29" s="157" t="s">
        <v>104</v>
      </c>
      <c r="D29" s="168" t="s">
        <v>51</v>
      </c>
      <c r="E29" s="168" t="s">
        <v>160</v>
      </c>
      <c r="F29" s="161" t="s">
        <v>79</v>
      </c>
      <c r="G29" s="161" t="s">
        <v>162</v>
      </c>
      <c r="H29" s="165" t="s">
        <v>163</v>
      </c>
      <c r="I29" s="169" t="s">
        <v>164</v>
      </c>
      <c r="J29" s="170">
        <v>3</v>
      </c>
      <c r="K29" s="181">
        <v>0</v>
      </c>
      <c r="L29" s="183" t="s">
        <v>168</v>
      </c>
      <c r="M29" s="184">
        <v>1</v>
      </c>
    </row>
    <row r="30" spans="1:13" ht="24.95" customHeight="1" x14ac:dyDescent="0.45">
      <c r="A30" s="185">
        <v>24</v>
      </c>
      <c r="B30" s="154" t="s">
        <v>118</v>
      </c>
      <c r="C30" s="157" t="s">
        <v>67</v>
      </c>
      <c r="D30" s="168" t="s">
        <v>51</v>
      </c>
      <c r="E30" s="168" t="s">
        <v>160</v>
      </c>
      <c r="F30" s="161" t="s">
        <v>79</v>
      </c>
      <c r="G30" s="161" t="s">
        <v>162</v>
      </c>
      <c r="H30" s="165" t="s">
        <v>163</v>
      </c>
      <c r="I30" s="169" t="s">
        <v>164</v>
      </c>
      <c r="J30" s="170">
        <v>3</v>
      </c>
      <c r="K30" s="181">
        <v>0</v>
      </c>
      <c r="L30" s="183" t="s">
        <v>168</v>
      </c>
      <c r="M30" s="184">
        <v>1</v>
      </c>
    </row>
    <row r="31" spans="1:13" ht="24.95" customHeight="1" x14ac:dyDescent="0.45">
      <c r="A31" s="185">
        <v>25</v>
      </c>
      <c r="B31" s="154" t="s">
        <v>119</v>
      </c>
      <c r="C31" s="157" t="s">
        <v>104</v>
      </c>
      <c r="D31" s="168" t="s">
        <v>51</v>
      </c>
      <c r="E31" s="168" t="s">
        <v>160</v>
      </c>
      <c r="F31" s="161" t="s">
        <v>79</v>
      </c>
      <c r="G31" s="161" t="s">
        <v>162</v>
      </c>
      <c r="H31" s="165" t="s">
        <v>163</v>
      </c>
      <c r="I31" s="169" t="s">
        <v>164</v>
      </c>
      <c r="J31" s="170">
        <v>3</v>
      </c>
      <c r="K31" s="181">
        <v>0</v>
      </c>
      <c r="L31" s="183" t="s">
        <v>168</v>
      </c>
      <c r="M31" s="184">
        <v>1</v>
      </c>
    </row>
    <row r="32" spans="1:13" ht="24.95" customHeight="1" x14ac:dyDescent="0.45">
      <c r="A32" s="185">
        <v>26</v>
      </c>
      <c r="B32" s="154" t="s">
        <v>120</v>
      </c>
      <c r="C32" s="157" t="s">
        <v>112</v>
      </c>
      <c r="D32" s="168" t="s">
        <v>51</v>
      </c>
      <c r="E32" s="168" t="s">
        <v>160</v>
      </c>
      <c r="F32" s="161" t="s">
        <v>79</v>
      </c>
      <c r="G32" s="161" t="s">
        <v>162</v>
      </c>
      <c r="H32" s="165" t="s">
        <v>163</v>
      </c>
      <c r="I32" s="169" t="s">
        <v>164</v>
      </c>
      <c r="J32" s="170">
        <v>3</v>
      </c>
      <c r="K32" s="181">
        <v>0</v>
      </c>
      <c r="L32" s="183" t="s">
        <v>168</v>
      </c>
      <c r="M32" s="184">
        <v>1</v>
      </c>
    </row>
    <row r="33" spans="1:13" ht="24.95" customHeight="1" x14ac:dyDescent="0.45">
      <c r="A33" s="185">
        <v>27</v>
      </c>
      <c r="B33" s="154" t="s">
        <v>121</v>
      </c>
      <c r="C33" s="157" t="s">
        <v>107</v>
      </c>
      <c r="D33" s="168" t="s">
        <v>51</v>
      </c>
      <c r="E33" s="168" t="s">
        <v>160</v>
      </c>
      <c r="F33" s="161" t="s">
        <v>79</v>
      </c>
      <c r="G33" s="161" t="s">
        <v>162</v>
      </c>
      <c r="H33" s="165" t="s">
        <v>163</v>
      </c>
      <c r="I33" s="169" t="s">
        <v>164</v>
      </c>
      <c r="J33" s="170">
        <v>3</v>
      </c>
      <c r="K33" s="181">
        <v>0</v>
      </c>
      <c r="L33" s="183" t="s">
        <v>168</v>
      </c>
      <c r="M33" s="184">
        <v>1</v>
      </c>
    </row>
    <row r="34" spans="1:13" ht="24.95" customHeight="1" x14ac:dyDescent="0.45">
      <c r="A34" s="185">
        <v>28</v>
      </c>
      <c r="B34" s="154" t="s">
        <v>122</v>
      </c>
      <c r="C34" s="157" t="s">
        <v>104</v>
      </c>
      <c r="D34" s="168" t="s">
        <v>51</v>
      </c>
      <c r="E34" s="168" t="s">
        <v>160</v>
      </c>
      <c r="F34" s="161" t="s">
        <v>79</v>
      </c>
      <c r="G34" s="161" t="s">
        <v>162</v>
      </c>
      <c r="H34" s="165" t="s">
        <v>163</v>
      </c>
      <c r="I34" s="169" t="s">
        <v>164</v>
      </c>
      <c r="J34" s="170">
        <v>3</v>
      </c>
      <c r="K34" s="181">
        <v>0</v>
      </c>
      <c r="L34" s="183" t="s">
        <v>168</v>
      </c>
      <c r="M34" s="184">
        <v>1</v>
      </c>
    </row>
    <row r="35" spans="1:13" ht="24.95" customHeight="1" x14ac:dyDescent="0.45">
      <c r="A35" s="185">
        <v>29</v>
      </c>
      <c r="B35" s="154" t="s">
        <v>123</v>
      </c>
      <c r="C35" s="157" t="s">
        <v>112</v>
      </c>
      <c r="D35" s="168" t="s">
        <v>51</v>
      </c>
      <c r="E35" s="168" t="s">
        <v>160</v>
      </c>
      <c r="F35" s="161" t="s">
        <v>79</v>
      </c>
      <c r="G35" s="161" t="s">
        <v>162</v>
      </c>
      <c r="H35" s="165" t="s">
        <v>163</v>
      </c>
      <c r="I35" s="169" t="s">
        <v>164</v>
      </c>
      <c r="J35" s="170">
        <v>3</v>
      </c>
      <c r="K35" s="181">
        <v>0</v>
      </c>
      <c r="L35" s="183" t="s">
        <v>168</v>
      </c>
      <c r="M35" s="184">
        <v>1</v>
      </c>
    </row>
    <row r="36" spans="1:13" ht="24.95" customHeight="1" x14ac:dyDescent="0.45">
      <c r="A36" s="185">
        <v>30</v>
      </c>
      <c r="B36" s="154" t="s">
        <v>124</v>
      </c>
      <c r="C36" s="157" t="s">
        <v>112</v>
      </c>
      <c r="D36" s="168" t="s">
        <v>51</v>
      </c>
      <c r="E36" s="168" t="s">
        <v>160</v>
      </c>
      <c r="F36" s="161" t="s">
        <v>79</v>
      </c>
      <c r="G36" s="161" t="s">
        <v>162</v>
      </c>
      <c r="H36" s="165" t="s">
        <v>163</v>
      </c>
      <c r="I36" s="169" t="s">
        <v>164</v>
      </c>
      <c r="J36" s="170">
        <v>3</v>
      </c>
      <c r="K36" s="181">
        <v>0</v>
      </c>
      <c r="L36" s="183" t="s">
        <v>168</v>
      </c>
      <c r="M36" s="184">
        <v>1</v>
      </c>
    </row>
    <row r="37" spans="1:13" ht="24.95" customHeight="1" x14ac:dyDescent="0.45">
      <c r="A37" s="185">
        <v>31</v>
      </c>
      <c r="B37" s="153" t="s">
        <v>125</v>
      </c>
      <c r="C37" s="157" t="s">
        <v>107</v>
      </c>
      <c r="D37" s="168" t="s">
        <v>51</v>
      </c>
      <c r="E37" s="168" t="s">
        <v>160</v>
      </c>
      <c r="F37" s="161" t="s">
        <v>79</v>
      </c>
      <c r="G37" s="161" t="s">
        <v>162</v>
      </c>
      <c r="H37" s="165" t="s">
        <v>163</v>
      </c>
      <c r="I37" s="169" t="s">
        <v>164</v>
      </c>
      <c r="J37" s="170">
        <v>3</v>
      </c>
      <c r="K37" s="181">
        <v>0</v>
      </c>
      <c r="L37" s="183" t="s">
        <v>168</v>
      </c>
      <c r="M37" s="184">
        <v>1</v>
      </c>
    </row>
    <row r="38" spans="1:13" ht="24.95" customHeight="1" x14ac:dyDescent="0.2">
      <c r="A38" s="185">
        <v>32</v>
      </c>
      <c r="B38" s="160" t="s">
        <v>126</v>
      </c>
      <c r="C38" s="161" t="s">
        <v>67</v>
      </c>
      <c r="D38" s="168" t="s">
        <v>51</v>
      </c>
      <c r="E38" s="168" t="s">
        <v>160</v>
      </c>
      <c r="F38" s="161" t="s">
        <v>79</v>
      </c>
      <c r="G38" s="161" t="s">
        <v>162</v>
      </c>
      <c r="H38" s="165" t="s">
        <v>163</v>
      </c>
      <c r="I38" s="169" t="s">
        <v>164</v>
      </c>
      <c r="J38" s="170">
        <v>3</v>
      </c>
      <c r="K38" s="181">
        <v>0</v>
      </c>
      <c r="L38" s="183" t="s">
        <v>168</v>
      </c>
      <c r="M38" s="184">
        <v>1</v>
      </c>
    </row>
    <row r="39" spans="1:13" ht="24.95" customHeight="1" x14ac:dyDescent="0.2">
      <c r="A39" s="185">
        <v>33</v>
      </c>
      <c r="B39" s="160" t="s">
        <v>127</v>
      </c>
      <c r="C39" s="161" t="s">
        <v>81</v>
      </c>
      <c r="D39" s="161" t="s">
        <v>68</v>
      </c>
      <c r="E39" s="168" t="s">
        <v>160</v>
      </c>
      <c r="F39" s="161" t="s">
        <v>79</v>
      </c>
      <c r="G39" s="161" t="s">
        <v>162</v>
      </c>
      <c r="H39" s="165" t="s">
        <v>163</v>
      </c>
      <c r="I39" s="169" t="s">
        <v>164</v>
      </c>
      <c r="J39" s="170">
        <v>3</v>
      </c>
      <c r="K39" s="181">
        <v>0</v>
      </c>
      <c r="L39" s="183" t="s">
        <v>168</v>
      </c>
      <c r="M39" s="184">
        <v>1</v>
      </c>
    </row>
    <row r="40" spans="1:13" ht="24.95" customHeight="1" x14ac:dyDescent="0.2">
      <c r="A40" s="185">
        <v>34</v>
      </c>
      <c r="B40" s="160" t="s">
        <v>128</v>
      </c>
      <c r="C40" s="161" t="s">
        <v>81</v>
      </c>
      <c r="D40" s="161" t="s">
        <v>68</v>
      </c>
      <c r="E40" s="168" t="s">
        <v>160</v>
      </c>
      <c r="F40" s="161" t="s">
        <v>79</v>
      </c>
      <c r="G40" s="161" t="s">
        <v>162</v>
      </c>
      <c r="H40" s="165" t="s">
        <v>163</v>
      </c>
      <c r="I40" s="169" t="s">
        <v>164</v>
      </c>
      <c r="J40" s="170">
        <v>3</v>
      </c>
      <c r="K40" s="181">
        <v>0</v>
      </c>
      <c r="L40" s="183" t="s">
        <v>168</v>
      </c>
      <c r="M40" s="184">
        <v>1</v>
      </c>
    </row>
    <row r="41" spans="1:13" ht="24.95" customHeight="1" x14ac:dyDescent="0.2">
      <c r="A41" s="185">
        <v>35</v>
      </c>
      <c r="B41" s="160" t="s">
        <v>129</v>
      </c>
      <c r="C41" s="161" t="s">
        <v>130</v>
      </c>
      <c r="D41" s="161" t="s">
        <v>68</v>
      </c>
      <c r="E41" s="168" t="s">
        <v>157</v>
      </c>
      <c r="F41" s="161" t="s">
        <v>79</v>
      </c>
      <c r="G41" s="161" t="s">
        <v>162</v>
      </c>
      <c r="H41" s="165" t="s">
        <v>163</v>
      </c>
      <c r="I41" s="169" t="s">
        <v>164</v>
      </c>
      <c r="J41" s="170">
        <v>2</v>
      </c>
      <c r="K41" s="181">
        <v>0</v>
      </c>
      <c r="L41" s="183" t="s">
        <v>168</v>
      </c>
      <c r="M41" s="184">
        <v>1</v>
      </c>
    </row>
    <row r="42" spans="1:13" ht="24.95" customHeight="1" x14ac:dyDescent="0.2">
      <c r="A42" s="185">
        <v>36</v>
      </c>
      <c r="B42" s="160" t="s">
        <v>131</v>
      </c>
      <c r="C42" s="161" t="s">
        <v>132</v>
      </c>
      <c r="D42" s="161" t="s">
        <v>68</v>
      </c>
      <c r="E42" s="168" t="s">
        <v>157</v>
      </c>
      <c r="F42" s="161" t="s">
        <v>79</v>
      </c>
      <c r="G42" s="161" t="s">
        <v>162</v>
      </c>
      <c r="H42" s="165" t="s">
        <v>163</v>
      </c>
      <c r="I42" s="169" t="s">
        <v>164</v>
      </c>
      <c r="J42" s="167">
        <v>2</v>
      </c>
      <c r="K42" s="181">
        <v>0</v>
      </c>
      <c r="L42" s="183" t="s">
        <v>168</v>
      </c>
      <c r="M42" s="184">
        <v>1</v>
      </c>
    </row>
    <row r="43" spans="1:13" ht="24.95" customHeight="1" x14ac:dyDescent="0.2">
      <c r="A43" s="185">
        <v>37</v>
      </c>
      <c r="B43" s="160" t="s">
        <v>133</v>
      </c>
      <c r="C43" s="161" t="s">
        <v>80</v>
      </c>
      <c r="D43" s="161" t="s">
        <v>68</v>
      </c>
      <c r="E43" s="168" t="s">
        <v>160</v>
      </c>
      <c r="F43" s="161" t="s">
        <v>79</v>
      </c>
      <c r="G43" s="161" t="s">
        <v>162</v>
      </c>
      <c r="H43" s="165" t="s">
        <v>163</v>
      </c>
      <c r="I43" s="169" t="s">
        <v>164</v>
      </c>
      <c r="J43" s="167">
        <v>3</v>
      </c>
      <c r="K43" s="181">
        <v>0</v>
      </c>
      <c r="L43" s="183" t="s">
        <v>168</v>
      </c>
      <c r="M43" s="184">
        <v>1</v>
      </c>
    </row>
    <row r="44" spans="1:13" ht="24.95" customHeight="1" x14ac:dyDescent="0.2">
      <c r="A44" s="185">
        <v>38</v>
      </c>
      <c r="B44" s="160" t="s">
        <v>134</v>
      </c>
      <c r="C44" s="161" t="s">
        <v>80</v>
      </c>
      <c r="D44" s="161" t="s">
        <v>68</v>
      </c>
      <c r="E44" s="168" t="s">
        <v>160</v>
      </c>
      <c r="F44" s="161" t="s">
        <v>79</v>
      </c>
      <c r="G44" s="161" t="s">
        <v>162</v>
      </c>
      <c r="H44" s="165" t="s">
        <v>163</v>
      </c>
      <c r="I44" s="169" t="s">
        <v>164</v>
      </c>
      <c r="J44" s="167">
        <v>2</v>
      </c>
      <c r="K44" s="181">
        <v>0</v>
      </c>
      <c r="L44" s="183" t="s">
        <v>168</v>
      </c>
      <c r="M44" s="184">
        <v>1</v>
      </c>
    </row>
    <row r="45" spans="1:13" ht="24.95" customHeight="1" x14ac:dyDescent="0.2">
      <c r="A45" s="185">
        <v>39</v>
      </c>
      <c r="B45" s="160" t="s">
        <v>135</v>
      </c>
      <c r="C45" s="161" t="s">
        <v>80</v>
      </c>
      <c r="D45" s="161" t="s">
        <v>68</v>
      </c>
      <c r="E45" s="168" t="s">
        <v>160</v>
      </c>
      <c r="F45" s="161" t="s">
        <v>79</v>
      </c>
      <c r="G45" s="161" t="s">
        <v>162</v>
      </c>
      <c r="H45" s="165" t="s">
        <v>163</v>
      </c>
      <c r="I45" s="169" t="s">
        <v>164</v>
      </c>
      <c r="J45" s="167">
        <v>3</v>
      </c>
      <c r="K45" s="181">
        <v>0</v>
      </c>
      <c r="L45" s="183" t="s">
        <v>168</v>
      </c>
      <c r="M45" s="184">
        <v>1</v>
      </c>
    </row>
    <row r="46" spans="1:13" ht="24.95" customHeight="1" x14ac:dyDescent="0.2">
      <c r="A46" s="185">
        <v>40</v>
      </c>
      <c r="B46" s="160" t="s">
        <v>136</v>
      </c>
      <c r="C46" s="161" t="s">
        <v>80</v>
      </c>
      <c r="D46" s="161" t="s">
        <v>68</v>
      </c>
      <c r="E46" s="168" t="s">
        <v>160</v>
      </c>
      <c r="F46" s="161" t="s">
        <v>79</v>
      </c>
      <c r="G46" s="161" t="s">
        <v>162</v>
      </c>
      <c r="H46" s="165" t="s">
        <v>163</v>
      </c>
      <c r="I46" s="169" t="s">
        <v>164</v>
      </c>
      <c r="J46" s="167">
        <v>3</v>
      </c>
      <c r="K46" s="181">
        <v>0</v>
      </c>
      <c r="L46" s="183" t="s">
        <v>168</v>
      </c>
      <c r="M46" s="184">
        <v>1</v>
      </c>
    </row>
    <row r="47" spans="1:13" ht="24.95" customHeight="1" x14ac:dyDescent="0.2">
      <c r="A47" s="185">
        <v>41</v>
      </c>
      <c r="B47" s="160" t="s">
        <v>137</v>
      </c>
      <c r="C47" s="161" t="s">
        <v>80</v>
      </c>
      <c r="D47" s="161" t="s">
        <v>68</v>
      </c>
      <c r="E47" s="168" t="s">
        <v>160</v>
      </c>
      <c r="F47" s="161" t="s">
        <v>79</v>
      </c>
      <c r="G47" s="161" t="s">
        <v>162</v>
      </c>
      <c r="H47" s="165" t="s">
        <v>163</v>
      </c>
      <c r="I47" s="169" t="s">
        <v>164</v>
      </c>
      <c r="J47" s="167">
        <v>3</v>
      </c>
      <c r="K47" s="181">
        <v>0</v>
      </c>
      <c r="L47" s="183" t="s">
        <v>168</v>
      </c>
      <c r="M47" s="184">
        <v>1</v>
      </c>
    </row>
    <row r="48" spans="1:13" ht="24.95" customHeight="1" x14ac:dyDescent="0.2">
      <c r="A48" s="185">
        <v>42</v>
      </c>
      <c r="B48" s="160" t="s">
        <v>138</v>
      </c>
      <c r="C48" s="161" t="s">
        <v>80</v>
      </c>
      <c r="D48" s="161" t="s">
        <v>68</v>
      </c>
      <c r="E48" s="168" t="s">
        <v>160</v>
      </c>
      <c r="F48" s="161" t="s">
        <v>79</v>
      </c>
      <c r="G48" s="161" t="s">
        <v>162</v>
      </c>
      <c r="H48" s="165" t="s">
        <v>163</v>
      </c>
      <c r="I48" s="169" t="s">
        <v>164</v>
      </c>
      <c r="J48" s="167">
        <v>3</v>
      </c>
      <c r="K48" s="181">
        <v>0</v>
      </c>
      <c r="L48" s="183" t="s">
        <v>168</v>
      </c>
      <c r="M48" s="184">
        <v>1</v>
      </c>
    </row>
    <row r="49" spans="1:13" ht="24.95" customHeight="1" x14ac:dyDescent="0.2">
      <c r="A49" s="185">
        <v>43</v>
      </c>
      <c r="B49" s="160" t="s">
        <v>139</v>
      </c>
      <c r="C49" s="161" t="s">
        <v>80</v>
      </c>
      <c r="D49" s="161" t="s">
        <v>68</v>
      </c>
      <c r="E49" s="168" t="s">
        <v>160</v>
      </c>
      <c r="F49" s="161" t="s">
        <v>79</v>
      </c>
      <c r="G49" s="161" t="s">
        <v>162</v>
      </c>
      <c r="H49" s="165" t="s">
        <v>163</v>
      </c>
      <c r="I49" s="169" t="s">
        <v>164</v>
      </c>
      <c r="J49" s="167">
        <v>3</v>
      </c>
      <c r="K49" s="181">
        <v>0</v>
      </c>
      <c r="L49" s="183" t="s">
        <v>168</v>
      </c>
      <c r="M49" s="184">
        <v>1</v>
      </c>
    </row>
    <row r="50" spans="1:13" ht="24.95" customHeight="1" x14ac:dyDescent="0.2">
      <c r="A50" s="185">
        <v>44</v>
      </c>
      <c r="B50" s="160" t="s">
        <v>140</v>
      </c>
      <c r="C50" s="161" t="s">
        <v>80</v>
      </c>
      <c r="D50" s="161" t="s">
        <v>68</v>
      </c>
      <c r="E50" s="168" t="s">
        <v>160</v>
      </c>
      <c r="F50" s="161" t="s">
        <v>79</v>
      </c>
      <c r="G50" s="161" t="s">
        <v>162</v>
      </c>
      <c r="H50" s="165" t="s">
        <v>163</v>
      </c>
      <c r="I50" s="169" t="s">
        <v>164</v>
      </c>
      <c r="J50" s="167">
        <v>3</v>
      </c>
      <c r="K50" s="181">
        <v>0</v>
      </c>
      <c r="L50" s="183" t="s">
        <v>168</v>
      </c>
      <c r="M50" s="184">
        <v>1</v>
      </c>
    </row>
    <row r="51" spans="1:13" ht="24.95" customHeight="1" x14ac:dyDescent="0.2">
      <c r="A51" s="185">
        <v>45</v>
      </c>
      <c r="B51" s="160" t="s">
        <v>141</v>
      </c>
      <c r="C51" s="161" t="s">
        <v>80</v>
      </c>
      <c r="D51" s="161" t="s">
        <v>68</v>
      </c>
      <c r="E51" s="168" t="s">
        <v>160</v>
      </c>
      <c r="F51" s="161" t="s">
        <v>79</v>
      </c>
      <c r="G51" s="161" t="s">
        <v>162</v>
      </c>
      <c r="H51" s="165" t="s">
        <v>163</v>
      </c>
      <c r="I51" s="169" t="s">
        <v>164</v>
      </c>
      <c r="J51" s="167">
        <v>3</v>
      </c>
      <c r="K51" s="181">
        <v>0</v>
      </c>
      <c r="L51" s="183" t="s">
        <v>168</v>
      </c>
      <c r="M51" s="184">
        <v>1</v>
      </c>
    </row>
    <row r="52" spans="1:13" ht="24.95" customHeight="1" x14ac:dyDescent="0.2">
      <c r="A52" s="185">
        <v>46</v>
      </c>
      <c r="B52" s="160" t="s">
        <v>142</v>
      </c>
      <c r="C52" s="161" t="s">
        <v>80</v>
      </c>
      <c r="D52" s="161" t="s">
        <v>68</v>
      </c>
      <c r="E52" s="168" t="s">
        <v>160</v>
      </c>
      <c r="F52" s="161" t="s">
        <v>79</v>
      </c>
      <c r="G52" s="161" t="s">
        <v>162</v>
      </c>
      <c r="H52" s="165" t="s">
        <v>163</v>
      </c>
      <c r="I52" s="169" t="s">
        <v>164</v>
      </c>
      <c r="J52" s="167">
        <v>3</v>
      </c>
      <c r="K52" s="181">
        <v>0</v>
      </c>
      <c r="L52" s="183" t="s">
        <v>168</v>
      </c>
      <c r="M52" s="184">
        <v>1</v>
      </c>
    </row>
    <row r="53" spans="1:13" ht="24.95" customHeight="1" x14ac:dyDescent="0.2">
      <c r="A53" s="185">
        <v>47</v>
      </c>
      <c r="B53" s="160" t="s">
        <v>143</v>
      </c>
      <c r="C53" s="161" t="s">
        <v>80</v>
      </c>
      <c r="D53" s="161" t="s">
        <v>68</v>
      </c>
      <c r="E53" s="168" t="s">
        <v>160</v>
      </c>
      <c r="F53" s="161" t="s">
        <v>79</v>
      </c>
      <c r="G53" s="161" t="s">
        <v>162</v>
      </c>
      <c r="H53" s="165" t="s">
        <v>163</v>
      </c>
      <c r="I53" s="169" t="s">
        <v>164</v>
      </c>
      <c r="J53" s="167">
        <v>3</v>
      </c>
      <c r="K53" s="181">
        <v>0</v>
      </c>
      <c r="L53" s="183" t="s">
        <v>168</v>
      </c>
      <c r="M53" s="184">
        <v>1</v>
      </c>
    </row>
    <row r="54" spans="1:13" ht="24.95" customHeight="1" x14ac:dyDescent="0.2">
      <c r="A54" s="185">
        <v>48</v>
      </c>
      <c r="B54" s="160" t="s">
        <v>144</v>
      </c>
      <c r="C54" s="161" t="s">
        <v>80</v>
      </c>
      <c r="D54" s="161" t="s">
        <v>68</v>
      </c>
      <c r="E54" s="168" t="s">
        <v>160</v>
      </c>
      <c r="F54" s="161" t="s">
        <v>79</v>
      </c>
      <c r="G54" s="161" t="s">
        <v>162</v>
      </c>
      <c r="H54" s="165" t="s">
        <v>163</v>
      </c>
      <c r="I54" s="169" t="s">
        <v>164</v>
      </c>
      <c r="J54" s="167">
        <v>3</v>
      </c>
      <c r="K54" s="181">
        <v>0</v>
      </c>
      <c r="L54" s="183" t="s">
        <v>168</v>
      </c>
      <c r="M54" s="184">
        <v>1</v>
      </c>
    </row>
    <row r="55" spans="1:13" ht="24.95" customHeight="1" x14ac:dyDescent="0.2">
      <c r="A55" s="185">
        <v>49</v>
      </c>
      <c r="B55" s="160" t="s">
        <v>145</v>
      </c>
      <c r="C55" s="161" t="s">
        <v>80</v>
      </c>
      <c r="D55" s="161" t="s">
        <v>68</v>
      </c>
      <c r="E55" s="168" t="s">
        <v>160</v>
      </c>
      <c r="F55" s="161" t="s">
        <v>79</v>
      </c>
      <c r="G55" s="161" t="s">
        <v>162</v>
      </c>
      <c r="H55" s="165" t="s">
        <v>163</v>
      </c>
      <c r="I55" s="169" t="s">
        <v>164</v>
      </c>
      <c r="J55" s="167">
        <v>3</v>
      </c>
      <c r="K55" s="181">
        <v>0</v>
      </c>
      <c r="L55" s="183" t="s">
        <v>168</v>
      </c>
      <c r="M55" s="184">
        <v>1</v>
      </c>
    </row>
    <row r="56" spans="1:13" ht="24.95" customHeight="1" x14ac:dyDescent="0.2">
      <c r="A56" s="185">
        <v>50</v>
      </c>
      <c r="B56" s="160" t="s">
        <v>146</v>
      </c>
      <c r="C56" s="161" t="s">
        <v>80</v>
      </c>
      <c r="D56" s="161" t="s">
        <v>68</v>
      </c>
      <c r="E56" s="168" t="s">
        <v>160</v>
      </c>
      <c r="F56" s="161" t="s">
        <v>79</v>
      </c>
      <c r="G56" s="161" t="s">
        <v>162</v>
      </c>
      <c r="H56" s="165" t="s">
        <v>163</v>
      </c>
      <c r="I56" s="169" t="s">
        <v>164</v>
      </c>
      <c r="J56" s="167">
        <v>3</v>
      </c>
      <c r="K56" s="181">
        <v>0</v>
      </c>
      <c r="L56" s="183" t="s">
        <v>168</v>
      </c>
      <c r="M56" s="184">
        <v>1</v>
      </c>
    </row>
    <row r="57" spans="1:13" ht="24.95" customHeight="1" x14ac:dyDescent="0.2">
      <c r="A57" s="185">
        <v>51</v>
      </c>
      <c r="B57" s="160" t="s">
        <v>147</v>
      </c>
      <c r="C57" s="161" t="s">
        <v>80</v>
      </c>
      <c r="D57" s="161" t="s">
        <v>68</v>
      </c>
      <c r="E57" s="168" t="s">
        <v>160</v>
      </c>
      <c r="F57" s="161" t="s">
        <v>79</v>
      </c>
      <c r="G57" s="161" t="s">
        <v>162</v>
      </c>
      <c r="H57" s="165" t="s">
        <v>163</v>
      </c>
      <c r="I57" s="169" t="s">
        <v>164</v>
      </c>
      <c r="J57" s="167">
        <v>3</v>
      </c>
      <c r="K57" s="181">
        <v>0</v>
      </c>
      <c r="L57" s="183" t="s">
        <v>168</v>
      </c>
      <c r="M57" s="184">
        <v>1</v>
      </c>
    </row>
    <row r="58" spans="1:13" ht="24.95" customHeight="1" x14ac:dyDescent="0.2">
      <c r="A58" s="185">
        <v>52</v>
      </c>
      <c r="B58" s="160" t="s">
        <v>148</v>
      </c>
      <c r="C58" s="161" t="s">
        <v>80</v>
      </c>
      <c r="D58" s="161" t="s">
        <v>68</v>
      </c>
      <c r="E58" s="168" t="s">
        <v>160</v>
      </c>
      <c r="F58" s="161" t="s">
        <v>79</v>
      </c>
      <c r="G58" s="161" t="s">
        <v>162</v>
      </c>
      <c r="H58" s="165" t="s">
        <v>163</v>
      </c>
      <c r="I58" s="169" t="s">
        <v>164</v>
      </c>
      <c r="J58" s="167">
        <v>3</v>
      </c>
      <c r="K58" s="181">
        <v>0</v>
      </c>
      <c r="L58" s="183" t="s">
        <v>168</v>
      </c>
      <c r="M58" s="184">
        <v>1</v>
      </c>
    </row>
    <row r="59" spans="1:13" ht="24.95" customHeight="1" x14ac:dyDescent="0.2">
      <c r="A59" s="185">
        <v>53</v>
      </c>
      <c r="B59" s="160" t="s">
        <v>149</v>
      </c>
      <c r="C59" s="161" t="s">
        <v>80</v>
      </c>
      <c r="D59" s="161" t="s">
        <v>68</v>
      </c>
      <c r="E59" s="168" t="s">
        <v>160</v>
      </c>
      <c r="F59" s="161" t="s">
        <v>79</v>
      </c>
      <c r="G59" s="161" t="s">
        <v>162</v>
      </c>
      <c r="H59" s="165" t="s">
        <v>163</v>
      </c>
      <c r="I59" s="169" t="s">
        <v>164</v>
      </c>
      <c r="J59" s="167">
        <v>3</v>
      </c>
      <c r="K59" s="181">
        <v>0</v>
      </c>
      <c r="L59" s="183" t="s">
        <v>168</v>
      </c>
      <c r="M59" s="184">
        <v>1</v>
      </c>
    </row>
    <row r="60" spans="1:13" ht="24.95" customHeight="1" x14ac:dyDescent="0.2">
      <c r="A60" s="185">
        <v>54</v>
      </c>
      <c r="B60" s="160" t="s">
        <v>150</v>
      </c>
      <c r="C60" s="161" t="s">
        <v>80</v>
      </c>
      <c r="D60" s="161" t="s">
        <v>68</v>
      </c>
      <c r="E60" s="168" t="s">
        <v>160</v>
      </c>
      <c r="F60" s="161" t="s">
        <v>79</v>
      </c>
      <c r="G60" s="161" t="s">
        <v>162</v>
      </c>
      <c r="H60" s="165" t="s">
        <v>163</v>
      </c>
      <c r="I60" s="169" t="s">
        <v>164</v>
      </c>
      <c r="J60" s="171">
        <v>3</v>
      </c>
      <c r="K60" s="181">
        <v>0</v>
      </c>
      <c r="L60" s="183" t="s">
        <v>168</v>
      </c>
      <c r="M60" s="184">
        <v>1</v>
      </c>
    </row>
    <row r="61" spans="1:13" ht="24.95" customHeight="1" x14ac:dyDescent="0.2">
      <c r="A61" s="185">
        <v>55</v>
      </c>
      <c r="B61" s="160" t="s">
        <v>151</v>
      </c>
      <c r="C61" s="161" t="s">
        <v>80</v>
      </c>
      <c r="D61" s="161" t="s">
        <v>68</v>
      </c>
      <c r="E61" s="168" t="s">
        <v>160</v>
      </c>
      <c r="F61" s="161" t="s">
        <v>79</v>
      </c>
      <c r="G61" s="161" t="s">
        <v>162</v>
      </c>
      <c r="H61" s="165" t="s">
        <v>163</v>
      </c>
      <c r="I61" s="169" t="s">
        <v>164</v>
      </c>
      <c r="J61" s="171">
        <v>3</v>
      </c>
      <c r="K61" s="181">
        <v>0</v>
      </c>
      <c r="L61" s="183" t="s">
        <v>168</v>
      </c>
      <c r="M61" s="184">
        <v>1</v>
      </c>
    </row>
    <row r="62" spans="1:13" ht="24.95" customHeight="1" x14ac:dyDescent="0.2">
      <c r="A62" s="185">
        <v>56</v>
      </c>
      <c r="B62" s="160" t="s">
        <v>152</v>
      </c>
      <c r="C62" s="161" t="s">
        <v>80</v>
      </c>
      <c r="D62" s="161" t="s">
        <v>68</v>
      </c>
      <c r="E62" s="168" t="s">
        <v>160</v>
      </c>
      <c r="F62" s="161" t="s">
        <v>79</v>
      </c>
      <c r="G62" s="161" t="s">
        <v>162</v>
      </c>
      <c r="H62" s="165" t="s">
        <v>163</v>
      </c>
      <c r="I62" s="169" t="s">
        <v>164</v>
      </c>
      <c r="J62" s="171">
        <v>3</v>
      </c>
      <c r="K62" s="181">
        <v>0</v>
      </c>
      <c r="L62" s="183" t="s">
        <v>168</v>
      </c>
      <c r="M62" s="184">
        <v>1</v>
      </c>
    </row>
    <row r="63" spans="1:13" ht="24.95" customHeight="1" x14ac:dyDescent="0.2">
      <c r="A63" s="185">
        <v>57</v>
      </c>
      <c r="B63" s="160" t="s">
        <v>153</v>
      </c>
      <c r="C63" s="161" t="s">
        <v>80</v>
      </c>
      <c r="D63" s="161" t="s">
        <v>68</v>
      </c>
      <c r="E63" s="168" t="s">
        <v>160</v>
      </c>
      <c r="F63" s="161" t="s">
        <v>79</v>
      </c>
      <c r="G63" s="161" t="s">
        <v>162</v>
      </c>
      <c r="H63" s="165" t="s">
        <v>163</v>
      </c>
      <c r="I63" s="169" t="s">
        <v>164</v>
      </c>
      <c r="J63" s="171">
        <v>3</v>
      </c>
      <c r="K63" s="181">
        <v>0</v>
      </c>
      <c r="L63" s="183" t="s">
        <v>168</v>
      </c>
      <c r="M63" s="184">
        <v>1</v>
      </c>
    </row>
    <row r="64" spans="1:13" ht="24.95" customHeight="1" x14ac:dyDescent="0.2">
      <c r="A64" s="185">
        <v>58</v>
      </c>
      <c r="B64" s="160" t="s">
        <v>154</v>
      </c>
      <c r="C64" s="161" t="s">
        <v>80</v>
      </c>
      <c r="D64" s="161" t="s">
        <v>68</v>
      </c>
      <c r="E64" s="168" t="s">
        <v>160</v>
      </c>
      <c r="F64" s="161" t="s">
        <v>79</v>
      </c>
      <c r="G64" s="161" t="s">
        <v>162</v>
      </c>
      <c r="H64" s="165" t="s">
        <v>163</v>
      </c>
      <c r="I64" s="169" t="s">
        <v>164</v>
      </c>
      <c r="J64" s="171">
        <v>3</v>
      </c>
      <c r="K64" s="181">
        <v>0</v>
      </c>
      <c r="L64" s="183" t="s">
        <v>168</v>
      </c>
      <c r="M64" s="184">
        <v>1</v>
      </c>
    </row>
    <row r="65" spans="1:13" ht="24.95" customHeight="1" x14ac:dyDescent="0.2">
      <c r="A65" s="185">
        <v>59</v>
      </c>
      <c r="B65" s="160" t="s">
        <v>155</v>
      </c>
      <c r="C65" s="161" t="s">
        <v>80</v>
      </c>
      <c r="D65" s="161" t="s">
        <v>68</v>
      </c>
      <c r="E65" s="168" t="s">
        <v>160</v>
      </c>
      <c r="F65" s="161" t="s">
        <v>79</v>
      </c>
      <c r="G65" s="161" t="s">
        <v>162</v>
      </c>
      <c r="H65" s="165" t="s">
        <v>163</v>
      </c>
      <c r="I65" s="169" t="s">
        <v>164</v>
      </c>
      <c r="J65" s="171">
        <v>3</v>
      </c>
      <c r="K65" s="181">
        <v>0</v>
      </c>
      <c r="L65" s="183" t="s">
        <v>168</v>
      </c>
      <c r="M65" s="184">
        <v>1</v>
      </c>
    </row>
    <row r="66" spans="1:13" ht="24.95" customHeight="1" x14ac:dyDescent="0.2">
      <c r="A66" s="185">
        <v>60</v>
      </c>
      <c r="B66" s="160" t="s">
        <v>156</v>
      </c>
      <c r="C66" s="161" t="s">
        <v>80</v>
      </c>
      <c r="D66" s="161" t="s">
        <v>68</v>
      </c>
      <c r="E66" s="168" t="s">
        <v>160</v>
      </c>
      <c r="F66" s="161" t="s">
        <v>79</v>
      </c>
      <c r="G66" s="161" t="s">
        <v>162</v>
      </c>
      <c r="H66" s="165" t="s">
        <v>163</v>
      </c>
      <c r="I66" s="169" t="s">
        <v>164</v>
      </c>
      <c r="J66" s="171">
        <v>3</v>
      </c>
      <c r="K66" s="181">
        <v>0</v>
      </c>
      <c r="L66" s="183" t="s">
        <v>168</v>
      </c>
      <c r="M66" s="184">
        <v>1</v>
      </c>
    </row>
    <row r="67" spans="1:13" ht="20.100000000000001" customHeight="1" x14ac:dyDescent="0.2">
      <c r="A67" s="54"/>
      <c r="B67" s="151"/>
      <c r="C67" s="161"/>
      <c r="D67" s="152"/>
      <c r="E67" s="162"/>
      <c r="F67" s="152"/>
      <c r="G67" s="152"/>
      <c r="H67" s="165"/>
      <c r="I67" s="166"/>
      <c r="J67" s="163"/>
      <c r="K67" s="164"/>
      <c r="L67" s="183"/>
      <c r="M67" s="55"/>
    </row>
    <row r="68" spans="1:13" ht="20.100000000000001" customHeight="1" x14ac:dyDescent="0.2">
      <c r="A68" s="54"/>
      <c r="B68" s="151"/>
      <c r="C68" s="161"/>
      <c r="D68" s="152"/>
      <c r="E68" s="162"/>
      <c r="F68" s="152"/>
      <c r="G68" s="152"/>
      <c r="H68" s="165"/>
      <c r="I68" s="166"/>
      <c r="J68" s="163"/>
      <c r="K68" s="164"/>
      <c r="L68" s="54"/>
      <c r="M68" s="55"/>
    </row>
    <row r="69" spans="1:13" ht="20.100000000000001" customHeight="1" x14ac:dyDescent="0.2">
      <c r="A69" s="54"/>
      <c r="B69" s="151"/>
      <c r="C69" s="161"/>
      <c r="D69" s="152"/>
      <c r="E69" s="162"/>
      <c r="F69" s="152"/>
      <c r="G69" s="152"/>
      <c r="H69" s="165"/>
      <c r="I69" s="166"/>
      <c r="J69" s="163"/>
      <c r="K69" s="164"/>
      <c r="L69" s="54"/>
      <c r="M69" s="55"/>
    </row>
    <row r="70" spans="1:13" ht="20.100000000000001" customHeight="1" x14ac:dyDescent="0.2">
      <c r="A70" s="54"/>
      <c r="B70" s="151"/>
      <c r="C70" s="161"/>
      <c r="D70" s="152"/>
      <c r="E70" s="162"/>
      <c r="F70" s="152"/>
      <c r="G70" s="152"/>
      <c r="H70" s="165"/>
      <c r="I70" s="166"/>
      <c r="J70" s="163"/>
      <c r="K70" s="164"/>
      <c r="L70" s="54"/>
      <c r="M70" s="55"/>
    </row>
    <row r="71" spans="1:13" ht="20.100000000000001" customHeight="1" x14ac:dyDescent="0.2">
      <c r="A71" s="54"/>
      <c r="B71" s="151"/>
      <c r="C71" s="161"/>
      <c r="D71" s="152"/>
      <c r="E71" s="162"/>
      <c r="F71" s="152"/>
      <c r="G71" s="152"/>
      <c r="H71" s="165"/>
      <c r="I71" s="166"/>
      <c r="J71" s="163"/>
      <c r="K71" s="164"/>
      <c r="L71" s="54"/>
      <c r="M71" s="55"/>
    </row>
    <row r="72" spans="1:13" ht="20.100000000000001" customHeight="1" x14ac:dyDescent="0.2">
      <c r="A72" s="54"/>
      <c r="B72" s="151"/>
      <c r="C72" s="161"/>
      <c r="D72" s="152"/>
      <c r="E72" s="162"/>
      <c r="F72" s="152"/>
      <c r="G72" s="152"/>
      <c r="H72" s="165"/>
      <c r="I72" s="166"/>
      <c r="J72" s="163"/>
      <c r="K72" s="164"/>
      <c r="L72" s="54"/>
      <c r="M72" s="55"/>
    </row>
    <row r="73" spans="1:13" ht="20.100000000000001" customHeight="1" x14ac:dyDescent="0.2">
      <c r="A73" s="54"/>
      <c r="B73" s="151"/>
      <c r="C73" s="161"/>
      <c r="D73" s="152"/>
      <c r="E73" s="162"/>
      <c r="F73" s="152"/>
      <c r="G73" s="152"/>
      <c r="H73" s="165"/>
      <c r="I73" s="166"/>
      <c r="J73" s="163"/>
      <c r="K73" s="164"/>
      <c r="L73" s="54"/>
      <c r="M73" s="55"/>
    </row>
    <row r="74" spans="1:13" ht="20.100000000000001" customHeight="1" x14ac:dyDescent="0.2">
      <c r="A74" s="54"/>
      <c r="B74" s="151"/>
      <c r="C74" s="161"/>
      <c r="D74" s="152"/>
      <c r="E74" s="162"/>
      <c r="F74" s="152"/>
      <c r="G74" s="152"/>
      <c r="H74" s="165"/>
      <c r="I74" s="166"/>
      <c r="J74" s="163"/>
      <c r="K74" s="164"/>
      <c r="L74" s="54"/>
      <c r="M74" s="55"/>
    </row>
    <row r="75" spans="1:13" ht="20.100000000000001" customHeight="1" x14ac:dyDescent="0.2">
      <c r="A75" s="54"/>
      <c r="B75" s="151"/>
      <c r="C75" s="161"/>
      <c r="D75" s="152"/>
      <c r="E75" s="162"/>
      <c r="F75" s="152"/>
      <c r="G75" s="152"/>
      <c r="H75" s="165"/>
      <c r="I75" s="166"/>
      <c r="J75" s="163"/>
      <c r="K75" s="164"/>
      <c r="L75" s="54"/>
      <c r="M75" s="55"/>
    </row>
    <row r="76" spans="1:13" ht="20.100000000000001" customHeight="1" x14ac:dyDescent="0.2">
      <c r="A76" s="54"/>
      <c r="B76" s="151"/>
      <c r="C76" s="161"/>
      <c r="D76" s="152"/>
      <c r="E76" s="162"/>
      <c r="F76" s="152"/>
      <c r="G76" s="152"/>
      <c r="H76" s="165"/>
      <c r="I76" s="166"/>
      <c r="J76" s="163"/>
      <c r="K76" s="164"/>
      <c r="L76" s="54"/>
      <c r="M76" s="55"/>
    </row>
    <row r="77" spans="1:13" ht="20.100000000000001" customHeight="1" x14ac:dyDescent="0.2">
      <c r="A77" s="54"/>
      <c r="B77" s="151"/>
      <c r="C77" s="161"/>
      <c r="D77" s="152"/>
      <c r="E77" s="162"/>
      <c r="F77" s="152"/>
      <c r="G77" s="152"/>
      <c r="H77" s="165"/>
      <c r="I77" s="166"/>
      <c r="J77" s="163"/>
      <c r="K77" s="164"/>
      <c r="L77" s="54"/>
      <c r="M77" s="55"/>
    </row>
    <row r="78" spans="1:13" ht="20.100000000000001" customHeight="1" x14ac:dyDescent="0.2">
      <c r="A78" s="54"/>
      <c r="B78" s="151"/>
      <c r="C78" s="161"/>
      <c r="D78" s="152"/>
      <c r="E78" s="162"/>
      <c r="F78" s="152"/>
      <c r="G78" s="152"/>
      <c r="H78" s="165"/>
      <c r="I78" s="166"/>
      <c r="J78" s="163"/>
      <c r="K78" s="164"/>
      <c r="L78" s="54"/>
      <c r="M78" s="55"/>
    </row>
    <row r="79" spans="1:13" ht="20.100000000000001" customHeight="1" x14ac:dyDescent="0.2">
      <c r="A79" s="54"/>
      <c r="B79" s="151"/>
      <c r="C79" s="161"/>
      <c r="D79" s="152"/>
      <c r="E79" s="162"/>
      <c r="F79" s="152"/>
      <c r="G79" s="152"/>
      <c r="H79" s="165"/>
      <c r="I79" s="166"/>
      <c r="J79" s="163"/>
      <c r="K79" s="164"/>
      <c r="L79" s="54"/>
      <c r="M79" s="55"/>
    </row>
    <row r="80" spans="1:13" ht="20.100000000000001" customHeight="1" x14ac:dyDescent="0.2">
      <c r="A80" s="54"/>
      <c r="B80" s="151"/>
      <c r="C80" s="161"/>
      <c r="D80" s="152"/>
      <c r="E80" s="162"/>
      <c r="F80" s="152"/>
      <c r="G80" s="152"/>
      <c r="H80" s="165"/>
      <c r="I80" s="166"/>
      <c r="J80" s="163"/>
      <c r="K80" s="164"/>
      <c r="L80" s="54"/>
      <c r="M80" s="55"/>
    </row>
    <row r="81" spans="2:2" ht="21.95" customHeight="1" x14ac:dyDescent="0.2">
      <c r="B81" s="151"/>
    </row>
    <row r="82" spans="2:2" ht="21.95" customHeight="1" x14ac:dyDescent="0.2">
      <c r="B82" s="151"/>
    </row>
  </sheetData>
  <protectedRanges>
    <protectedRange password="CE28" sqref="H4:I4 H2 B2" name="ช่วง1_2"/>
  </protectedRanges>
  <mergeCells count="5">
    <mergeCell ref="C2:D2"/>
    <mergeCell ref="E2:M2"/>
    <mergeCell ref="B4:C4"/>
    <mergeCell ref="J4:K4"/>
    <mergeCell ref="B5:C5"/>
  </mergeCells>
  <dataValidations count="11">
    <dataValidation type="whole" errorStyle="warning" allowBlank="1" showInputMessage="1" showErrorMessage="1" errorTitle="ตัวเลขไม่ถูกต้อง" error="กรุณากรอกเฉพาะปีพุทธศักราช" sqref="H4" xr:uid="{0B98754E-6EFF-494D-B85C-83259A3746DE}">
      <formula1>2562</formula1>
      <formula2>2600</formula2>
    </dataValidation>
    <dataValidation errorStyle="warning" allowBlank="1" showInputMessage="1" showErrorMessage="1" errorTitle="ข้อมูลไม่ถูกต้อง" error="กรุณาเลือกรายการที่กำหนดเท่านั้น" sqref="L5" xr:uid="{0BE3CECE-FA11-4D39-B0E5-DEC4E27153B4}"/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L68:L941" xr:uid="{36462336-914A-4676-AE87-1C84899CF207}">
      <formula1>"มี, รอผลฯ, ไม่มี"</formula1>
    </dataValidation>
    <dataValidation type="decimal" errorStyle="warning" allowBlank="1" showInputMessage="1" showErrorMessage="1" errorTitle="ค่าธรรมเนียมไม่ถูกต้อง" error="กรุณากรอกเฉพาะตัวเลขเท่านั้น" sqref="K67:K941" xr:uid="{8E8FF216-AE1C-4BDC-BD1C-14A648EE89A6}">
      <formula1>0</formula1>
      <formula2>300000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 F4" xr:uid="{D889DB59-5172-48F3-9C9A-F7BF8B0236A7}">
      <formula1>0</formula1>
      <formula2>10000</formula2>
    </dataValidation>
    <dataValidation type="list" allowBlank="1" showInputMessage="1" showErrorMessage="1" sqref="D942:D1440" xr:uid="{B1647C17-8BDA-4BAC-89FA-E69D43BB3F0F}">
      <formula1>"ข้าราชการ, พนักงานราชการ"</formula1>
    </dataValidation>
    <dataValidation type="decimal" errorStyle="warning" allowBlank="1" showInputMessage="1" showErrorMessage="1" errorTitle="จำนวนชั่วโมงไม่ถูกต้อง" error="กรุณากรอกเฉพาะตัวเลขเท่านั้น" sqref="J60:J941" xr:uid="{52AA8378-6701-4B1B-8AB6-11E0621B2F0A}">
      <formula1>0</formula1>
      <formula2>500</formula2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G7:G947" xr:uid="{FB34EB4E-935B-4066-B2CE-492A961570F8}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D7:D941" xr:uid="{19B7D364-3BF4-418E-A10D-D473913D1422}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F7:F941" xr:uid="{AB7359F9-FA5D-4C87-8EDA-9CA7ADCF6D9C}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M7:M941" xr:uid="{EFE1CEE3-8977-4AB4-A429-259F1C29937A}">
      <formula1>"1, 2"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119A6-26A0-42F7-BA19-045780F402DF}">
  <dimension ref="A1:O82"/>
  <sheetViews>
    <sheetView zoomScale="140" zoomScaleNormal="140" workbookViewId="0">
      <selection activeCell="E68" sqref="E68"/>
    </sheetView>
  </sheetViews>
  <sheetFormatPr defaultColWidth="9" defaultRowHeight="21.95" customHeight="1" x14ac:dyDescent="0.2"/>
  <cols>
    <col min="1" max="1" width="3.125" style="56" customWidth="1"/>
    <col min="2" max="2" width="19.125" style="57" customWidth="1"/>
    <col min="3" max="3" width="14.125" style="58" customWidth="1"/>
    <col min="4" max="4" width="8.125" style="58" customWidth="1"/>
    <col min="5" max="5" width="25.375" style="58" customWidth="1"/>
    <col min="6" max="6" width="13.625" style="58" customWidth="1"/>
    <col min="7" max="7" width="12.375" style="58" customWidth="1"/>
    <col min="8" max="8" width="8.25" style="56" customWidth="1"/>
    <col min="9" max="9" width="7" style="58" customWidth="1"/>
    <col min="10" max="10" width="7" style="59" customWidth="1"/>
    <col min="11" max="11" width="6" style="60" customWidth="1"/>
    <col min="12" max="12" width="5.625" style="56" customWidth="1"/>
    <col min="13" max="13" width="5.75" style="61" customWidth="1"/>
    <col min="14" max="14" width="7.375" style="3" customWidth="1"/>
    <col min="15" max="16384" width="9" style="3"/>
  </cols>
  <sheetData>
    <row r="1" spans="1:15" s="12" customFormat="1" ht="4.5" customHeight="1" x14ac:dyDescent="0.6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10"/>
      <c r="O1" s="11"/>
    </row>
    <row r="2" spans="1:15" s="12" customFormat="1" ht="27.75" customHeight="1" x14ac:dyDescent="0.65">
      <c r="A2" s="7"/>
      <c r="B2" s="31" t="s">
        <v>54</v>
      </c>
      <c r="C2" s="90" t="s">
        <v>84</v>
      </c>
      <c r="D2" s="91"/>
      <c r="E2" s="92" t="s">
        <v>74</v>
      </c>
      <c r="F2" s="92"/>
      <c r="G2" s="92"/>
      <c r="H2" s="92"/>
      <c r="I2" s="92"/>
      <c r="J2" s="92"/>
      <c r="K2" s="92"/>
      <c r="L2" s="92"/>
      <c r="M2" s="92"/>
    </row>
    <row r="3" spans="1:15" s="12" customFormat="1" ht="5.25" customHeight="1" x14ac:dyDescent="0.4">
      <c r="A3" s="7"/>
      <c r="B3" s="5"/>
      <c r="C3" s="5" t="s">
        <v>55</v>
      </c>
      <c r="D3" s="5"/>
      <c r="E3" s="2"/>
      <c r="F3" s="2"/>
      <c r="G3" s="2"/>
      <c r="H3" s="2"/>
      <c r="I3" s="2"/>
      <c r="J3" s="13"/>
      <c r="K3" s="49"/>
      <c r="L3" s="2"/>
      <c r="M3" s="50"/>
    </row>
    <row r="4" spans="1:15" s="12" customFormat="1" ht="20.25" customHeight="1" x14ac:dyDescent="0.4">
      <c r="A4" s="8"/>
      <c r="B4" s="95" t="s">
        <v>59</v>
      </c>
      <c r="C4" s="95"/>
      <c r="D4" s="74">
        <v>32</v>
      </c>
      <c r="E4" s="51" t="s">
        <v>60</v>
      </c>
      <c r="F4" s="74">
        <v>28</v>
      </c>
      <c r="G4" s="52" t="s">
        <v>47</v>
      </c>
      <c r="H4" s="87">
        <v>2567</v>
      </c>
      <c r="I4" s="84" t="s">
        <v>76</v>
      </c>
      <c r="J4" s="94" t="s">
        <v>85</v>
      </c>
      <c r="K4" s="94"/>
      <c r="L4" s="85" t="s">
        <v>45</v>
      </c>
      <c r="M4" s="86">
        <v>45537</v>
      </c>
    </row>
    <row r="5" spans="1:15" s="24" customFormat="1" ht="4.5" customHeight="1" x14ac:dyDescent="0.2">
      <c r="A5" s="9"/>
      <c r="B5" s="93"/>
      <c r="C5" s="93"/>
      <c r="D5" s="27"/>
      <c r="E5" s="27"/>
      <c r="F5" s="4"/>
      <c r="G5" s="6"/>
      <c r="H5" s="14"/>
      <c r="I5" s="6"/>
      <c r="J5" s="15"/>
      <c r="K5" s="53"/>
      <c r="L5" s="14"/>
      <c r="M5" s="14"/>
      <c r="N5" s="3"/>
      <c r="O5" s="3"/>
    </row>
    <row r="6" spans="1:15" s="1" customFormat="1" ht="39.75" customHeight="1" x14ac:dyDescent="0.2">
      <c r="A6" s="172" t="s">
        <v>0</v>
      </c>
      <c r="B6" s="172" t="s">
        <v>63</v>
      </c>
      <c r="C6" s="172" t="s">
        <v>1</v>
      </c>
      <c r="D6" s="173" t="s">
        <v>3</v>
      </c>
      <c r="E6" s="172" t="s">
        <v>70</v>
      </c>
      <c r="F6" s="174" t="s">
        <v>4</v>
      </c>
      <c r="G6" s="175" t="s">
        <v>5</v>
      </c>
      <c r="H6" s="172" t="s">
        <v>2</v>
      </c>
      <c r="I6" s="176" t="s">
        <v>43</v>
      </c>
      <c r="J6" s="177" t="s">
        <v>44</v>
      </c>
      <c r="K6" s="178" t="s">
        <v>72</v>
      </c>
      <c r="L6" s="179" t="s">
        <v>50</v>
      </c>
      <c r="M6" s="180" t="s">
        <v>6</v>
      </c>
    </row>
    <row r="7" spans="1:15" ht="24.95" customHeight="1" x14ac:dyDescent="0.55000000000000004">
      <c r="A7" s="185">
        <v>1</v>
      </c>
      <c r="B7" s="153" t="s">
        <v>86</v>
      </c>
      <c r="C7" s="149" t="s">
        <v>87</v>
      </c>
      <c r="D7" s="168" t="s">
        <v>51</v>
      </c>
      <c r="E7" s="168" t="s">
        <v>158</v>
      </c>
      <c r="F7" s="161" t="s">
        <v>83</v>
      </c>
      <c r="G7" s="161" t="s">
        <v>82</v>
      </c>
      <c r="H7" s="165" t="s">
        <v>163</v>
      </c>
      <c r="I7" s="169" t="s">
        <v>165</v>
      </c>
      <c r="J7" s="170">
        <v>2</v>
      </c>
      <c r="K7" s="181">
        <v>0</v>
      </c>
      <c r="L7" s="182" t="s">
        <v>167</v>
      </c>
      <c r="M7" s="184">
        <v>2</v>
      </c>
    </row>
    <row r="8" spans="1:15" ht="24.95" customHeight="1" x14ac:dyDescent="0.55000000000000004">
      <c r="A8" s="185">
        <v>2</v>
      </c>
      <c r="B8" s="154" t="s">
        <v>88</v>
      </c>
      <c r="C8" s="149" t="s">
        <v>89</v>
      </c>
      <c r="D8" s="168" t="s">
        <v>51</v>
      </c>
      <c r="E8" s="168" t="s">
        <v>159</v>
      </c>
      <c r="F8" s="161" t="s">
        <v>83</v>
      </c>
      <c r="G8" s="161" t="s">
        <v>82</v>
      </c>
      <c r="H8" s="165" t="s">
        <v>163</v>
      </c>
      <c r="I8" s="169" t="s">
        <v>165</v>
      </c>
      <c r="J8" s="170">
        <v>2</v>
      </c>
      <c r="K8" s="181">
        <v>0</v>
      </c>
      <c r="L8" s="182" t="s">
        <v>167</v>
      </c>
      <c r="M8" s="184">
        <v>2</v>
      </c>
    </row>
    <row r="9" spans="1:15" ht="24.95" customHeight="1" x14ac:dyDescent="0.55000000000000004">
      <c r="A9" s="185">
        <v>3</v>
      </c>
      <c r="B9" s="155" t="s">
        <v>90</v>
      </c>
      <c r="C9" s="149" t="s">
        <v>91</v>
      </c>
      <c r="D9" s="168" t="s">
        <v>51</v>
      </c>
      <c r="E9" s="168" t="s">
        <v>158</v>
      </c>
      <c r="F9" s="161" t="s">
        <v>83</v>
      </c>
      <c r="G9" s="161" t="s">
        <v>82</v>
      </c>
      <c r="H9" s="165" t="s">
        <v>163</v>
      </c>
      <c r="I9" s="169" t="s">
        <v>165</v>
      </c>
      <c r="J9" s="170">
        <v>2</v>
      </c>
      <c r="K9" s="181">
        <v>0</v>
      </c>
      <c r="L9" s="182" t="s">
        <v>167</v>
      </c>
      <c r="M9" s="184">
        <v>2</v>
      </c>
    </row>
    <row r="10" spans="1:15" ht="24.95" customHeight="1" x14ac:dyDescent="0.55000000000000004">
      <c r="A10" s="185">
        <v>4</v>
      </c>
      <c r="B10" s="156" t="s">
        <v>92</v>
      </c>
      <c r="C10" s="149" t="s">
        <v>67</v>
      </c>
      <c r="D10" s="168" t="s">
        <v>51</v>
      </c>
      <c r="E10" s="168" t="s">
        <v>158</v>
      </c>
      <c r="F10" s="161" t="s">
        <v>83</v>
      </c>
      <c r="G10" s="161" t="s">
        <v>82</v>
      </c>
      <c r="H10" s="165" t="s">
        <v>163</v>
      </c>
      <c r="I10" s="169" t="s">
        <v>165</v>
      </c>
      <c r="J10" s="170">
        <v>2</v>
      </c>
      <c r="K10" s="181">
        <v>0</v>
      </c>
      <c r="L10" s="182" t="s">
        <v>167</v>
      </c>
      <c r="M10" s="184">
        <v>2</v>
      </c>
    </row>
    <row r="11" spans="1:15" ht="24.95" customHeight="1" x14ac:dyDescent="0.55000000000000004">
      <c r="A11" s="185">
        <v>5</v>
      </c>
      <c r="B11" s="154" t="s">
        <v>93</v>
      </c>
      <c r="C11" s="150" t="s">
        <v>91</v>
      </c>
      <c r="D11" s="168" t="s">
        <v>51</v>
      </c>
      <c r="E11" s="168" t="s">
        <v>158</v>
      </c>
      <c r="F11" s="161" t="s">
        <v>83</v>
      </c>
      <c r="G11" s="161" t="s">
        <v>82</v>
      </c>
      <c r="H11" s="165" t="s">
        <v>163</v>
      </c>
      <c r="I11" s="169" t="s">
        <v>165</v>
      </c>
      <c r="J11" s="170">
        <v>2</v>
      </c>
      <c r="K11" s="181">
        <v>0</v>
      </c>
      <c r="L11" s="182" t="s">
        <v>167</v>
      </c>
      <c r="M11" s="184">
        <v>2</v>
      </c>
    </row>
    <row r="12" spans="1:15" ht="24.95" customHeight="1" x14ac:dyDescent="0.55000000000000004">
      <c r="A12" s="185">
        <v>6</v>
      </c>
      <c r="B12" s="154" t="s">
        <v>94</v>
      </c>
      <c r="C12" s="149" t="s">
        <v>67</v>
      </c>
      <c r="D12" s="168" t="s">
        <v>51</v>
      </c>
      <c r="E12" s="168" t="s">
        <v>158</v>
      </c>
      <c r="F12" s="161" t="s">
        <v>83</v>
      </c>
      <c r="G12" s="161" t="s">
        <v>82</v>
      </c>
      <c r="H12" s="165" t="s">
        <v>163</v>
      </c>
      <c r="I12" s="169" t="s">
        <v>165</v>
      </c>
      <c r="J12" s="170">
        <v>2</v>
      </c>
      <c r="K12" s="181">
        <v>0</v>
      </c>
      <c r="L12" s="182" t="s">
        <v>167</v>
      </c>
      <c r="M12" s="184">
        <v>2</v>
      </c>
    </row>
    <row r="13" spans="1:15" ht="24.95" customHeight="1" x14ac:dyDescent="0.45">
      <c r="A13" s="185">
        <v>7</v>
      </c>
      <c r="B13" s="154" t="s">
        <v>95</v>
      </c>
      <c r="C13" s="157" t="s">
        <v>67</v>
      </c>
      <c r="D13" s="168" t="s">
        <v>51</v>
      </c>
      <c r="E13" s="168" t="s">
        <v>158</v>
      </c>
      <c r="F13" s="161" t="s">
        <v>83</v>
      </c>
      <c r="G13" s="161" t="s">
        <v>82</v>
      </c>
      <c r="H13" s="165" t="s">
        <v>163</v>
      </c>
      <c r="I13" s="169" t="s">
        <v>165</v>
      </c>
      <c r="J13" s="170">
        <v>2</v>
      </c>
      <c r="K13" s="181">
        <v>0</v>
      </c>
      <c r="L13" s="182" t="s">
        <v>167</v>
      </c>
      <c r="M13" s="184">
        <v>2</v>
      </c>
    </row>
    <row r="14" spans="1:15" ht="24.95" customHeight="1" x14ac:dyDescent="0.45">
      <c r="A14" s="185">
        <v>8</v>
      </c>
      <c r="B14" s="158" t="s">
        <v>96</v>
      </c>
      <c r="C14" s="157" t="s">
        <v>97</v>
      </c>
      <c r="D14" s="168" t="s">
        <v>51</v>
      </c>
      <c r="E14" s="168" t="s">
        <v>159</v>
      </c>
      <c r="F14" s="161" t="s">
        <v>83</v>
      </c>
      <c r="G14" s="161" t="s">
        <v>82</v>
      </c>
      <c r="H14" s="165" t="s">
        <v>163</v>
      </c>
      <c r="I14" s="169" t="s">
        <v>165</v>
      </c>
      <c r="J14" s="170">
        <v>2</v>
      </c>
      <c r="K14" s="181">
        <v>0</v>
      </c>
      <c r="L14" s="182" t="s">
        <v>167</v>
      </c>
      <c r="M14" s="184">
        <v>2</v>
      </c>
    </row>
    <row r="15" spans="1:15" ht="24.95" customHeight="1" x14ac:dyDescent="0.45">
      <c r="A15" s="185">
        <v>9</v>
      </c>
      <c r="B15" s="159" t="s">
        <v>98</v>
      </c>
      <c r="C15" s="157" t="s">
        <v>99</v>
      </c>
      <c r="D15" s="168" t="s">
        <v>51</v>
      </c>
      <c r="E15" s="168" t="s">
        <v>158</v>
      </c>
      <c r="F15" s="161" t="s">
        <v>83</v>
      </c>
      <c r="G15" s="161" t="s">
        <v>82</v>
      </c>
      <c r="H15" s="165" t="s">
        <v>163</v>
      </c>
      <c r="I15" s="169" t="s">
        <v>166</v>
      </c>
      <c r="J15" s="170">
        <v>2</v>
      </c>
      <c r="K15" s="181">
        <v>0</v>
      </c>
      <c r="L15" s="182" t="s">
        <v>167</v>
      </c>
      <c r="M15" s="184">
        <v>2</v>
      </c>
    </row>
    <row r="16" spans="1:15" ht="24.95" customHeight="1" x14ac:dyDescent="0.45">
      <c r="A16" s="185">
        <v>10</v>
      </c>
      <c r="B16" s="158" t="s">
        <v>100</v>
      </c>
      <c r="C16" s="157" t="s">
        <v>101</v>
      </c>
      <c r="D16" s="168" t="s">
        <v>51</v>
      </c>
      <c r="E16" s="168" t="s">
        <v>158</v>
      </c>
      <c r="F16" s="161" t="s">
        <v>83</v>
      </c>
      <c r="G16" s="161" t="s">
        <v>82</v>
      </c>
      <c r="H16" s="165" t="s">
        <v>163</v>
      </c>
      <c r="I16" s="169" t="s">
        <v>165</v>
      </c>
      <c r="J16" s="170">
        <v>2</v>
      </c>
      <c r="K16" s="181">
        <v>0</v>
      </c>
      <c r="L16" s="182" t="s">
        <v>167</v>
      </c>
      <c r="M16" s="184">
        <v>2</v>
      </c>
    </row>
    <row r="17" spans="1:13" ht="24.95" customHeight="1" x14ac:dyDescent="0.45">
      <c r="A17" s="185">
        <v>11</v>
      </c>
      <c r="B17" s="158" t="s">
        <v>102</v>
      </c>
      <c r="C17" s="157" t="s">
        <v>67</v>
      </c>
      <c r="D17" s="168" t="s">
        <v>51</v>
      </c>
      <c r="E17" s="168" t="s">
        <v>158</v>
      </c>
      <c r="F17" s="161" t="s">
        <v>83</v>
      </c>
      <c r="G17" s="161" t="s">
        <v>82</v>
      </c>
      <c r="H17" s="165" t="s">
        <v>163</v>
      </c>
      <c r="I17" s="169" t="s">
        <v>165</v>
      </c>
      <c r="J17" s="170">
        <v>2</v>
      </c>
      <c r="K17" s="181">
        <v>0</v>
      </c>
      <c r="L17" s="182" t="s">
        <v>167</v>
      </c>
      <c r="M17" s="184">
        <v>2</v>
      </c>
    </row>
    <row r="18" spans="1:13" ht="24.95" customHeight="1" x14ac:dyDescent="0.45">
      <c r="A18" s="185">
        <v>12</v>
      </c>
      <c r="B18" s="158" t="s">
        <v>103</v>
      </c>
      <c r="C18" s="157" t="s">
        <v>104</v>
      </c>
      <c r="D18" s="168" t="s">
        <v>51</v>
      </c>
      <c r="E18" s="168" t="s">
        <v>159</v>
      </c>
      <c r="F18" s="161" t="s">
        <v>83</v>
      </c>
      <c r="G18" s="161" t="s">
        <v>82</v>
      </c>
      <c r="H18" s="165" t="s">
        <v>163</v>
      </c>
      <c r="I18" s="169" t="s">
        <v>165</v>
      </c>
      <c r="J18" s="170">
        <v>2</v>
      </c>
      <c r="K18" s="181">
        <v>0</v>
      </c>
      <c r="L18" s="182" t="s">
        <v>167</v>
      </c>
      <c r="M18" s="184">
        <v>2</v>
      </c>
    </row>
    <row r="19" spans="1:13" ht="24.95" customHeight="1" x14ac:dyDescent="0.45">
      <c r="A19" s="185">
        <v>13</v>
      </c>
      <c r="B19" s="158" t="s">
        <v>105</v>
      </c>
      <c r="C19" s="157" t="s">
        <v>67</v>
      </c>
      <c r="D19" s="168" t="s">
        <v>51</v>
      </c>
      <c r="E19" s="168" t="s">
        <v>158</v>
      </c>
      <c r="F19" s="161" t="s">
        <v>83</v>
      </c>
      <c r="G19" s="161" t="s">
        <v>82</v>
      </c>
      <c r="H19" s="165" t="s">
        <v>163</v>
      </c>
      <c r="I19" s="169" t="s">
        <v>165</v>
      </c>
      <c r="J19" s="170">
        <v>2</v>
      </c>
      <c r="K19" s="181">
        <v>0</v>
      </c>
      <c r="L19" s="182" t="s">
        <v>167</v>
      </c>
      <c r="M19" s="184">
        <v>2</v>
      </c>
    </row>
    <row r="20" spans="1:13" ht="24.95" customHeight="1" x14ac:dyDescent="0.45">
      <c r="A20" s="185">
        <v>14</v>
      </c>
      <c r="B20" s="158" t="s">
        <v>106</v>
      </c>
      <c r="C20" s="157" t="s">
        <v>107</v>
      </c>
      <c r="D20" s="168" t="s">
        <v>51</v>
      </c>
      <c r="E20" s="168" t="s">
        <v>158</v>
      </c>
      <c r="F20" s="161" t="s">
        <v>83</v>
      </c>
      <c r="G20" s="161" t="s">
        <v>82</v>
      </c>
      <c r="H20" s="165" t="s">
        <v>163</v>
      </c>
      <c r="I20" s="169" t="s">
        <v>165</v>
      </c>
      <c r="J20" s="170">
        <v>2</v>
      </c>
      <c r="K20" s="181">
        <v>0</v>
      </c>
      <c r="L20" s="182" t="s">
        <v>167</v>
      </c>
      <c r="M20" s="184">
        <v>2</v>
      </c>
    </row>
    <row r="21" spans="1:13" ht="24.95" customHeight="1" x14ac:dyDescent="0.45">
      <c r="A21" s="185">
        <v>15</v>
      </c>
      <c r="B21" s="158" t="s">
        <v>108</v>
      </c>
      <c r="C21" s="157" t="s">
        <v>107</v>
      </c>
      <c r="D21" s="168" t="s">
        <v>51</v>
      </c>
      <c r="E21" s="168" t="s">
        <v>159</v>
      </c>
      <c r="F21" s="161" t="s">
        <v>83</v>
      </c>
      <c r="G21" s="161" t="s">
        <v>82</v>
      </c>
      <c r="H21" s="165" t="s">
        <v>163</v>
      </c>
      <c r="I21" s="169" t="s">
        <v>165</v>
      </c>
      <c r="J21" s="170">
        <v>2</v>
      </c>
      <c r="K21" s="181">
        <v>0</v>
      </c>
      <c r="L21" s="182" t="s">
        <v>167</v>
      </c>
      <c r="M21" s="184">
        <v>2</v>
      </c>
    </row>
    <row r="22" spans="1:13" ht="24.95" customHeight="1" x14ac:dyDescent="0.45">
      <c r="A22" s="185">
        <v>16</v>
      </c>
      <c r="B22" s="158" t="s">
        <v>109</v>
      </c>
      <c r="C22" s="157" t="s">
        <v>67</v>
      </c>
      <c r="D22" s="168" t="s">
        <v>51</v>
      </c>
      <c r="E22" s="168" t="s">
        <v>158</v>
      </c>
      <c r="F22" s="161" t="s">
        <v>83</v>
      </c>
      <c r="G22" s="161" t="s">
        <v>82</v>
      </c>
      <c r="H22" s="165" t="s">
        <v>163</v>
      </c>
      <c r="I22" s="169" t="s">
        <v>165</v>
      </c>
      <c r="J22" s="170">
        <v>2</v>
      </c>
      <c r="K22" s="181">
        <v>0</v>
      </c>
      <c r="L22" s="182" t="s">
        <v>167</v>
      </c>
      <c r="M22" s="184">
        <v>2</v>
      </c>
    </row>
    <row r="23" spans="1:13" ht="24.95" customHeight="1" x14ac:dyDescent="0.45">
      <c r="A23" s="185">
        <v>17</v>
      </c>
      <c r="B23" s="158" t="s">
        <v>110</v>
      </c>
      <c r="C23" s="157" t="s">
        <v>104</v>
      </c>
      <c r="D23" s="168" t="s">
        <v>51</v>
      </c>
      <c r="E23" s="168" t="s">
        <v>159</v>
      </c>
      <c r="F23" s="161" t="s">
        <v>83</v>
      </c>
      <c r="G23" s="161" t="s">
        <v>82</v>
      </c>
      <c r="H23" s="165" t="s">
        <v>163</v>
      </c>
      <c r="I23" s="169" t="s">
        <v>165</v>
      </c>
      <c r="J23" s="170">
        <v>2</v>
      </c>
      <c r="K23" s="181">
        <v>0</v>
      </c>
      <c r="L23" s="182" t="s">
        <v>167</v>
      </c>
      <c r="M23" s="184">
        <v>2</v>
      </c>
    </row>
    <row r="24" spans="1:13" ht="24.95" customHeight="1" x14ac:dyDescent="0.45">
      <c r="A24" s="185">
        <v>18</v>
      </c>
      <c r="B24" s="153" t="s">
        <v>111</v>
      </c>
      <c r="C24" s="157" t="s">
        <v>112</v>
      </c>
      <c r="D24" s="168" t="s">
        <v>51</v>
      </c>
      <c r="E24" s="168" t="s">
        <v>158</v>
      </c>
      <c r="F24" s="161" t="s">
        <v>83</v>
      </c>
      <c r="G24" s="161" t="s">
        <v>82</v>
      </c>
      <c r="H24" s="165" t="s">
        <v>163</v>
      </c>
      <c r="I24" s="169" t="s">
        <v>165</v>
      </c>
      <c r="J24" s="170">
        <v>2</v>
      </c>
      <c r="K24" s="181">
        <v>0</v>
      </c>
      <c r="L24" s="182" t="s">
        <v>167</v>
      </c>
      <c r="M24" s="184">
        <v>2</v>
      </c>
    </row>
    <row r="25" spans="1:13" ht="21" customHeight="1" x14ac:dyDescent="0.45">
      <c r="A25" s="185">
        <v>19</v>
      </c>
      <c r="B25" s="186" t="s">
        <v>113</v>
      </c>
      <c r="C25" s="187" t="s">
        <v>107</v>
      </c>
      <c r="D25" s="188" t="s">
        <v>51</v>
      </c>
      <c r="E25" s="188" t="s">
        <v>158</v>
      </c>
      <c r="F25" s="189" t="s">
        <v>83</v>
      </c>
      <c r="G25" s="189" t="s">
        <v>82</v>
      </c>
      <c r="H25" s="165" t="s">
        <v>163</v>
      </c>
      <c r="I25" s="190" t="s">
        <v>165</v>
      </c>
      <c r="J25" s="170">
        <v>2</v>
      </c>
      <c r="K25" s="181">
        <v>0</v>
      </c>
      <c r="L25" s="182" t="s">
        <v>167</v>
      </c>
      <c r="M25" s="184">
        <v>2</v>
      </c>
    </row>
    <row r="26" spans="1:13" ht="24.95" customHeight="1" x14ac:dyDescent="0.45">
      <c r="A26" s="185">
        <v>20</v>
      </c>
      <c r="B26" s="153" t="s">
        <v>114</v>
      </c>
      <c r="C26" s="157" t="s">
        <v>104</v>
      </c>
      <c r="D26" s="168" t="s">
        <v>51</v>
      </c>
      <c r="E26" s="168" t="s">
        <v>159</v>
      </c>
      <c r="F26" s="161" t="s">
        <v>83</v>
      </c>
      <c r="G26" s="161" t="s">
        <v>82</v>
      </c>
      <c r="H26" s="165" t="s">
        <v>163</v>
      </c>
      <c r="I26" s="169" t="s">
        <v>165</v>
      </c>
      <c r="J26" s="170">
        <v>2</v>
      </c>
      <c r="K26" s="181">
        <v>0</v>
      </c>
      <c r="L26" s="182" t="s">
        <v>167</v>
      </c>
      <c r="M26" s="184">
        <v>2</v>
      </c>
    </row>
    <row r="27" spans="1:13" ht="24.95" customHeight="1" x14ac:dyDescent="0.45">
      <c r="A27" s="185">
        <v>21</v>
      </c>
      <c r="B27" s="153" t="s">
        <v>115</v>
      </c>
      <c r="C27" s="157" t="s">
        <v>112</v>
      </c>
      <c r="D27" s="168" t="s">
        <v>51</v>
      </c>
      <c r="E27" s="168" t="s">
        <v>158</v>
      </c>
      <c r="F27" s="161" t="s">
        <v>83</v>
      </c>
      <c r="G27" s="161" t="s">
        <v>82</v>
      </c>
      <c r="H27" s="165" t="s">
        <v>163</v>
      </c>
      <c r="I27" s="169" t="s">
        <v>165</v>
      </c>
      <c r="J27" s="170">
        <v>2</v>
      </c>
      <c r="K27" s="181">
        <v>0</v>
      </c>
      <c r="L27" s="182" t="s">
        <v>167</v>
      </c>
      <c r="M27" s="184">
        <v>2</v>
      </c>
    </row>
    <row r="28" spans="1:13" ht="24.95" customHeight="1" x14ac:dyDescent="0.45">
      <c r="A28" s="185">
        <v>22</v>
      </c>
      <c r="B28" s="153" t="s">
        <v>116</v>
      </c>
      <c r="C28" s="157" t="s">
        <v>67</v>
      </c>
      <c r="D28" s="168" t="s">
        <v>51</v>
      </c>
      <c r="E28" s="168" t="s">
        <v>158</v>
      </c>
      <c r="F28" s="161" t="s">
        <v>83</v>
      </c>
      <c r="G28" s="161" t="s">
        <v>82</v>
      </c>
      <c r="H28" s="165" t="s">
        <v>163</v>
      </c>
      <c r="I28" s="169" t="s">
        <v>165</v>
      </c>
      <c r="J28" s="170">
        <v>2</v>
      </c>
      <c r="K28" s="181">
        <v>0</v>
      </c>
      <c r="L28" s="182" t="s">
        <v>167</v>
      </c>
      <c r="M28" s="184">
        <v>2</v>
      </c>
    </row>
    <row r="29" spans="1:13" ht="24.95" customHeight="1" x14ac:dyDescent="0.45">
      <c r="A29" s="185">
        <v>23</v>
      </c>
      <c r="B29" s="154" t="s">
        <v>117</v>
      </c>
      <c r="C29" s="157" t="s">
        <v>104</v>
      </c>
      <c r="D29" s="168" t="s">
        <v>51</v>
      </c>
      <c r="E29" s="168" t="s">
        <v>159</v>
      </c>
      <c r="F29" s="161" t="s">
        <v>83</v>
      </c>
      <c r="G29" s="161" t="s">
        <v>82</v>
      </c>
      <c r="H29" s="165" t="s">
        <v>163</v>
      </c>
      <c r="I29" s="169" t="s">
        <v>165</v>
      </c>
      <c r="J29" s="170">
        <v>2</v>
      </c>
      <c r="K29" s="181">
        <v>0</v>
      </c>
      <c r="L29" s="182" t="s">
        <v>167</v>
      </c>
      <c r="M29" s="184">
        <v>2</v>
      </c>
    </row>
    <row r="30" spans="1:13" ht="24.95" customHeight="1" x14ac:dyDescent="0.45">
      <c r="A30" s="185">
        <v>24</v>
      </c>
      <c r="B30" s="154" t="s">
        <v>118</v>
      </c>
      <c r="C30" s="157" t="s">
        <v>67</v>
      </c>
      <c r="D30" s="168" t="s">
        <v>51</v>
      </c>
      <c r="E30" s="168" t="s">
        <v>158</v>
      </c>
      <c r="F30" s="161" t="s">
        <v>83</v>
      </c>
      <c r="G30" s="161" t="s">
        <v>82</v>
      </c>
      <c r="H30" s="165" t="s">
        <v>163</v>
      </c>
      <c r="I30" s="169" t="s">
        <v>165</v>
      </c>
      <c r="J30" s="170">
        <v>2</v>
      </c>
      <c r="K30" s="181">
        <v>0</v>
      </c>
      <c r="L30" s="182" t="s">
        <v>167</v>
      </c>
      <c r="M30" s="184">
        <v>2</v>
      </c>
    </row>
    <row r="31" spans="1:13" ht="24.95" customHeight="1" x14ac:dyDescent="0.45">
      <c r="A31" s="185">
        <v>25</v>
      </c>
      <c r="B31" s="154" t="s">
        <v>119</v>
      </c>
      <c r="C31" s="157" t="s">
        <v>104</v>
      </c>
      <c r="D31" s="168" t="s">
        <v>51</v>
      </c>
      <c r="E31" s="168" t="s">
        <v>159</v>
      </c>
      <c r="F31" s="161" t="s">
        <v>83</v>
      </c>
      <c r="G31" s="161" t="s">
        <v>82</v>
      </c>
      <c r="H31" s="165" t="s">
        <v>163</v>
      </c>
      <c r="I31" s="169" t="s">
        <v>165</v>
      </c>
      <c r="J31" s="170">
        <v>2</v>
      </c>
      <c r="K31" s="181">
        <v>0</v>
      </c>
      <c r="L31" s="182" t="s">
        <v>167</v>
      </c>
      <c r="M31" s="184">
        <v>2</v>
      </c>
    </row>
    <row r="32" spans="1:13" ht="24.95" customHeight="1" x14ac:dyDescent="0.45">
      <c r="A32" s="185">
        <v>26</v>
      </c>
      <c r="B32" s="154" t="s">
        <v>120</v>
      </c>
      <c r="C32" s="157" t="s">
        <v>112</v>
      </c>
      <c r="D32" s="168" t="s">
        <v>51</v>
      </c>
      <c r="E32" s="168" t="s">
        <v>158</v>
      </c>
      <c r="F32" s="161" t="s">
        <v>83</v>
      </c>
      <c r="G32" s="161" t="s">
        <v>82</v>
      </c>
      <c r="H32" s="165" t="s">
        <v>163</v>
      </c>
      <c r="I32" s="169" t="s">
        <v>165</v>
      </c>
      <c r="J32" s="170">
        <v>2</v>
      </c>
      <c r="K32" s="181">
        <v>0</v>
      </c>
      <c r="L32" s="182" t="s">
        <v>167</v>
      </c>
      <c r="M32" s="184">
        <v>2</v>
      </c>
    </row>
    <row r="33" spans="1:13" ht="24.95" customHeight="1" x14ac:dyDescent="0.45">
      <c r="A33" s="185">
        <v>27</v>
      </c>
      <c r="B33" s="154" t="s">
        <v>121</v>
      </c>
      <c r="C33" s="157" t="s">
        <v>107</v>
      </c>
      <c r="D33" s="168" t="s">
        <v>51</v>
      </c>
      <c r="E33" s="168" t="s">
        <v>158</v>
      </c>
      <c r="F33" s="161" t="s">
        <v>83</v>
      </c>
      <c r="G33" s="161" t="s">
        <v>82</v>
      </c>
      <c r="H33" s="165" t="s">
        <v>163</v>
      </c>
      <c r="I33" s="169" t="s">
        <v>165</v>
      </c>
      <c r="J33" s="170">
        <v>2</v>
      </c>
      <c r="K33" s="181">
        <v>0</v>
      </c>
      <c r="L33" s="182" t="s">
        <v>167</v>
      </c>
      <c r="M33" s="184">
        <v>2</v>
      </c>
    </row>
    <row r="34" spans="1:13" ht="24.95" customHeight="1" x14ac:dyDescent="0.45">
      <c r="A34" s="185">
        <v>28</v>
      </c>
      <c r="B34" s="154" t="s">
        <v>122</v>
      </c>
      <c r="C34" s="157" t="s">
        <v>104</v>
      </c>
      <c r="D34" s="168" t="s">
        <v>51</v>
      </c>
      <c r="E34" s="168" t="s">
        <v>159</v>
      </c>
      <c r="F34" s="161" t="s">
        <v>83</v>
      </c>
      <c r="G34" s="161" t="s">
        <v>82</v>
      </c>
      <c r="H34" s="165" t="s">
        <v>163</v>
      </c>
      <c r="I34" s="169" t="s">
        <v>165</v>
      </c>
      <c r="J34" s="170">
        <v>2</v>
      </c>
      <c r="K34" s="181">
        <v>0</v>
      </c>
      <c r="L34" s="182" t="s">
        <v>167</v>
      </c>
      <c r="M34" s="184">
        <v>2</v>
      </c>
    </row>
    <row r="35" spans="1:13" ht="24.95" customHeight="1" x14ac:dyDescent="0.45">
      <c r="A35" s="185">
        <v>29</v>
      </c>
      <c r="B35" s="154" t="s">
        <v>123</v>
      </c>
      <c r="C35" s="157" t="s">
        <v>112</v>
      </c>
      <c r="D35" s="168" t="s">
        <v>51</v>
      </c>
      <c r="E35" s="168" t="s">
        <v>158</v>
      </c>
      <c r="F35" s="161" t="s">
        <v>83</v>
      </c>
      <c r="G35" s="161" t="s">
        <v>82</v>
      </c>
      <c r="H35" s="165" t="s">
        <v>163</v>
      </c>
      <c r="I35" s="169" t="s">
        <v>165</v>
      </c>
      <c r="J35" s="170">
        <v>2</v>
      </c>
      <c r="K35" s="181">
        <v>0</v>
      </c>
      <c r="L35" s="182" t="s">
        <v>167</v>
      </c>
      <c r="M35" s="184">
        <v>2</v>
      </c>
    </row>
    <row r="36" spans="1:13" ht="24.95" customHeight="1" x14ac:dyDescent="0.45">
      <c r="A36" s="185">
        <v>30</v>
      </c>
      <c r="B36" s="154" t="s">
        <v>124</v>
      </c>
      <c r="C36" s="157" t="s">
        <v>112</v>
      </c>
      <c r="D36" s="168" t="s">
        <v>51</v>
      </c>
      <c r="E36" s="168" t="s">
        <v>158</v>
      </c>
      <c r="F36" s="161" t="s">
        <v>83</v>
      </c>
      <c r="G36" s="161" t="s">
        <v>82</v>
      </c>
      <c r="H36" s="165" t="s">
        <v>163</v>
      </c>
      <c r="I36" s="169" t="s">
        <v>165</v>
      </c>
      <c r="J36" s="170">
        <v>2</v>
      </c>
      <c r="K36" s="181">
        <v>0</v>
      </c>
      <c r="L36" s="182" t="s">
        <v>167</v>
      </c>
      <c r="M36" s="184">
        <v>2</v>
      </c>
    </row>
    <row r="37" spans="1:13" ht="24.95" customHeight="1" x14ac:dyDescent="0.45">
      <c r="A37" s="185">
        <v>31</v>
      </c>
      <c r="B37" s="153" t="s">
        <v>125</v>
      </c>
      <c r="C37" s="157" t="s">
        <v>107</v>
      </c>
      <c r="D37" s="168" t="s">
        <v>51</v>
      </c>
      <c r="E37" s="168" t="s">
        <v>159</v>
      </c>
      <c r="F37" s="161" t="s">
        <v>83</v>
      </c>
      <c r="G37" s="161" t="s">
        <v>82</v>
      </c>
      <c r="H37" s="165" t="s">
        <v>163</v>
      </c>
      <c r="I37" s="169" t="s">
        <v>165</v>
      </c>
      <c r="J37" s="170">
        <v>2</v>
      </c>
      <c r="K37" s="181">
        <v>0</v>
      </c>
      <c r="L37" s="182" t="s">
        <v>167</v>
      </c>
      <c r="M37" s="184">
        <v>2</v>
      </c>
    </row>
    <row r="38" spans="1:13" ht="24.95" customHeight="1" x14ac:dyDescent="0.2">
      <c r="A38" s="185">
        <v>32</v>
      </c>
      <c r="B38" s="160" t="s">
        <v>126</v>
      </c>
      <c r="C38" s="161" t="s">
        <v>67</v>
      </c>
      <c r="D38" s="168" t="s">
        <v>51</v>
      </c>
      <c r="E38" s="168" t="s">
        <v>158</v>
      </c>
      <c r="F38" s="161" t="s">
        <v>83</v>
      </c>
      <c r="G38" s="161" t="s">
        <v>82</v>
      </c>
      <c r="H38" s="165" t="s">
        <v>163</v>
      </c>
      <c r="I38" s="169" t="s">
        <v>165</v>
      </c>
      <c r="J38" s="170">
        <v>2</v>
      </c>
      <c r="K38" s="181">
        <v>0</v>
      </c>
      <c r="L38" s="182" t="s">
        <v>167</v>
      </c>
      <c r="M38" s="184">
        <v>2</v>
      </c>
    </row>
    <row r="39" spans="1:13" ht="24.95" customHeight="1" x14ac:dyDescent="0.2">
      <c r="A39" s="185">
        <v>33</v>
      </c>
      <c r="B39" s="160" t="s">
        <v>127</v>
      </c>
      <c r="C39" s="161" t="s">
        <v>81</v>
      </c>
      <c r="D39" s="161" t="s">
        <v>68</v>
      </c>
      <c r="E39" s="168" t="s">
        <v>159</v>
      </c>
      <c r="F39" s="161" t="s">
        <v>83</v>
      </c>
      <c r="G39" s="161" t="s">
        <v>82</v>
      </c>
      <c r="H39" s="165" t="s">
        <v>163</v>
      </c>
      <c r="I39" s="169" t="s">
        <v>165</v>
      </c>
      <c r="J39" s="170">
        <v>2</v>
      </c>
      <c r="K39" s="181">
        <v>0</v>
      </c>
      <c r="L39" s="182" t="s">
        <v>167</v>
      </c>
      <c r="M39" s="184">
        <v>2</v>
      </c>
    </row>
    <row r="40" spans="1:13" ht="24.95" customHeight="1" x14ac:dyDescent="0.2">
      <c r="A40" s="185">
        <v>34</v>
      </c>
      <c r="B40" s="160" t="s">
        <v>128</v>
      </c>
      <c r="C40" s="161" t="s">
        <v>81</v>
      </c>
      <c r="D40" s="161" t="s">
        <v>68</v>
      </c>
      <c r="E40" s="168" t="s">
        <v>159</v>
      </c>
      <c r="F40" s="161" t="s">
        <v>83</v>
      </c>
      <c r="G40" s="161" t="s">
        <v>82</v>
      </c>
      <c r="H40" s="165" t="s">
        <v>163</v>
      </c>
      <c r="I40" s="169" t="s">
        <v>165</v>
      </c>
      <c r="J40" s="170">
        <v>2</v>
      </c>
      <c r="K40" s="181">
        <v>0</v>
      </c>
      <c r="L40" s="182" t="s">
        <v>167</v>
      </c>
      <c r="M40" s="184">
        <v>2</v>
      </c>
    </row>
    <row r="41" spans="1:13" ht="24.95" customHeight="1" x14ac:dyDescent="0.2">
      <c r="A41" s="185">
        <v>35</v>
      </c>
      <c r="B41" s="160" t="s">
        <v>129</v>
      </c>
      <c r="C41" s="161" t="s">
        <v>130</v>
      </c>
      <c r="D41" s="161" t="s">
        <v>68</v>
      </c>
      <c r="E41" s="168" t="s">
        <v>158</v>
      </c>
      <c r="F41" s="161" t="s">
        <v>83</v>
      </c>
      <c r="G41" s="161" t="s">
        <v>82</v>
      </c>
      <c r="H41" s="165" t="s">
        <v>163</v>
      </c>
      <c r="I41" s="169" t="s">
        <v>165</v>
      </c>
      <c r="J41" s="170">
        <v>2</v>
      </c>
      <c r="K41" s="181">
        <v>0</v>
      </c>
      <c r="L41" s="182" t="s">
        <v>167</v>
      </c>
      <c r="M41" s="184">
        <v>2</v>
      </c>
    </row>
    <row r="42" spans="1:13" ht="24.95" customHeight="1" x14ac:dyDescent="0.2">
      <c r="A42" s="185">
        <v>36</v>
      </c>
      <c r="B42" s="160" t="s">
        <v>131</v>
      </c>
      <c r="C42" s="161" t="s">
        <v>132</v>
      </c>
      <c r="D42" s="161" t="s">
        <v>68</v>
      </c>
      <c r="E42" s="168" t="s">
        <v>158</v>
      </c>
      <c r="F42" s="161" t="s">
        <v>83</v>
      </c>
      <c r="G42" s="161" t="s">
        <v>82</v>
      </c>
      <c r="H42" s="165" t="s">
        <v>163</v>
      </c>
      <c r="I42" s="169" t="s">
        <v>165</v>
      </c>
      <c r="J42" s="167">
        <v>2</v>
      </c>
      <c r="K42" s="181">
        <v>0</v>
      </c>
      <c r="L42" s="182" t="s">
        <v>167</v>
      </c>
      <c r="M42" s="184">
        <v>2</v>
      </c>
    </row>
    <row r="43" spans="1:13" ht="24.95" customHeight="1" x14ac:dyDescent="0.2">
      <c r="A43" s="185">
        <v>37</v>
      </c>
      <c r="B43" s="160" t="s">
        <v>133</v>
      </c>
      <c r="C43" s="161" t="s">
        <v>80</v>
      </c>
      <c r="D43" s="161" t="s">
        <v>68</v>
      </c>
      <c r="E43" s="168" t="s">
        <v>158</v>
      </c>
      <c r="F43" s="161" t="s">
        <v>83</v>
      </c>
      <c r="G43" s="161" t="s">
        <v>82</v>
      </c>
      <c r="H43" s="165" t="s">
        <v>163</v>
      </c>
      <c r="I43" s="169" t="s">
        <v>165</v>
      </c>
      <c r="J43" s="167">
        <v>2</v>
      </c>
      <c r="K43" s="181">
        <v>0</v>
      </c>
      <c r="L43" s="182" t="s">
        <v>167</v>
      </c>
      <c r="M43" s="184">
        <v>2</v>
      </c>
    </row>
    <row r="44" spans="1:13" ht="24.95" customHeight="1" x14ac:dyDescent="0.2">
      <c r="A44" s="185">
        <v>38</v>
      </c>
      <c r="B44" s="160" t="s">
        <v>134</v>
      </c>
      <c r="C44" s="161" t="s">
        <v>80</v>
      </c>
      <c r="D44" s="161" t="s">
        <v>68</v>
      </c>
      <c r="E44" s="168" t="s">
        <v>159</v>
      </c>
      <c r="F44" s="161" t="s">
        <v>83</v>
      </c>
      <c r="G44" s="161" t="s">
        <v>82</v>
      </c>
      <c r="H44" s="165" t="s">
        <v>163</v>
      </c>
      <c r="I44" s="169" t="s">
        <v>165</v>
      </c>
      <c r="J44" s="167">
        <v>2</v>
      </c>
      <c r="K44" s="181">
        <v>0</v>
      </c>
      <c r="L44" s="182" t="s">
        <v>167</v>
      </c>
      <c r="M44" s="184">
        <v>2</v>
      </c>
    </row>
    <row r="45" spans="1:13" ht="24.95" customHeight="1" x14ac:dyDescent="0.2">
      <c r="A45" s="185">
        <v>39</v>
      </c>
      <c r="B45" s="160" t="s">
        <v>135</v>
      </c>
      <c r="C45" s="161" t="s">
        <v>80</v>
      </c>
      <c r="D45" s="161" t="s">
        <v>68</v>
      </c>
      <c r="E45" s="168" t="s">
        <v>159</v>
      </c>
      <c r="F45" s="161" t="s">
        <v>83</v>
      </c>
      <c r="G45" s="161" t="s">
        <v>82</v>
      </c>
      <c r="H45" s="165" t="s">
        <v>163</v>
      </c>
      <c r="I45" s="169" t="s">
        <v>165</v>
      </c>
      <c r="J45" s="167">
        <v>2</v>
      </c>
      <c r="K45" s="181">
        <v>0</v>
      </c>
      <c r="L45" s="182" t="s">
        <v>167</v>
      </c>
      <c r="M45" s="184">
        <v>2</v>
      </c>
    </row>
    <row r="46" spans="1:13" ht="24.95" customHeight="1" x14ac:dyDescent="0.2">
      <c r="A46" s="185">
        <v>40</v>
      </c>
      <c r="B46" s="160" t="s">
        <v>136</v>
      </c>
      <c r="C46" s="161" t="s">
        <v>80</v>
      </c>
      <c r="D46" s="161" t="s">
        <v>68</v>
      </c>
      <c r="E46" s="168" t="s">
        <v>159</v>
      </c>
      <c r="F46" s="161" t="s">
        <v>83</v>
      </c>
      <c r="G46" s="161" t="s">
        <v>82</v>
      </c>
      <c r="H46" s="165" t="s">
        <v>163</v>
      </c>
      <c r="I46" s="169" t="s">
        <v>165</v>
      </c>
      <c r="J46" s="167">
        <v>2</v>
      </c>
      <c r="K46" s="181">
        <v>0</v>
      </c>
      <c r="L46" s="182" t="s">
        <v>167</v>
      </c>
      <c r="M46" s="184">
        <v>2</v>
      </c>
    </row>
    <row r="47" spans="1:13" ht="24.95" customHeight="1" x14ac:dyDescent="0.2">
      <c r="A47" s="185">
        <v>41</v>
      </c>
      <c r="B47" s="160" t="s">
        <v>137</v>
      </c>
      <c r="C47" s="161" t="s">
        <v>80</v>
      </c>
      <c r="D47" s="161" t="s">
        <v>68</v>
      </c>
      <c r="E47" s="168" t="s">
        <v>158</v>
      </c>
      <c r="F47" s="161" t="s">
        <v>83</v>
      </c>
      <c r="G47" s="161" t="s">
        <v>82</v>
      </c>
      <c r="H47" s="165" t="s">
        <v>163</v>
      </c>
      <c r="I47" s="169" t="s">
        <v>165</v>
      </c>
      <c r="J47" s="167">
        <v>2</v>
      </c>
      <c r="K47" s="181">
        <v>0</v>
      </c>
      <c r="L47" s="182" t="s">
        <v>167</v>
      </c>
      <c r="M47" s="184">
        <v>2</v>
      </c>
    </row>
    <row r="48" spans="1:13" ht="24.95" customHeight="1" x14ac:dyDescent="0.2">
      <c r="A48" s="185">
        <v>42</v>
      </c>
      <c r="B48" s="160" t="s">
        <v>138</v>
      </c>
      <c r="C48" s="161" t="s">
        <v>80</v>
      </c>
      <c r="D48" s="161" t="s">
        <v>68</v>
      </c>
      <c r="E48" s="168" t="s">
        <v>158</v>
      </c>
      <c r="F48" s="161" t="s">
        <v>83</v>
      </c>
      <c r="G48" s="161" t="s">
        <v>82</v>
      </c>
      <c r="H48" s="165" t="s">
        <v>163</v>
      </c>
      <c r="I48" s="169" t="s">
        <v>165</v>
      </c>
      <c r="J48" s="167">
        <v>2</v>
      </c>
      <c r="K48" s="181">
        <v>0</v>
      </c>
      <c r="L48" s="182" t="s">
        <v>167</v>
      </c>
      <c r="M48" s="184">
        <v>2</v>
      </c>
    </row>
    <row r="49" spans="1:13" ht="24.95" customHeight="1" x14ac:dyDescent="0.2">
      <c r="A49" s="185">
        <v>43</v>
      </c>
      <c r="B49" s="160" t="s">
        <v>139</v>
      </c>
      <c r="C49" s="161" t="s">
        <v>80</v>
      </c>
      <c r="D49" s="161" t="s">
        <v>68</v>
      </c>
      <c r="E49" s="168" t="s">
        <v>158</v>
      </c>
      <c r="F49" s="161" t="s">
        <v>83</v>
      </c>
      <c r="G49" s="161" t="s">
        <v>82</v>
      </c>
      <c r="H49" s="165" t="s">
        <v>163</v>
      </c>
      <c r="I49" s="169" t="s">
        <v>165</v>
      </c>
      <c r="J49" s="167">
        <v>2</v>
      </c>
      <c r="K49" s="181">
        <v>0</v>
      </c>
      <c r="L49" s="182" t="s">
        <v>167</v>
      </c>
      <c r="M49" s="184">
        <v>2</v>
      </c>
    </row>
    <row r="50" spans="1:13" ht="24.95" customHeight="1" x14ac:dyDescent="0.2">
      <c r="A50" s="185">
        <v>44</v>
      </c>
      <c r="B50" s="160" t="s">
        <v>140</v>
      </c>
      <c r="C50" s="161" t="s">
        <v>80</v>
      </c>
      <c r="D50" s="161" t="s">
        <v>68</v>
      </c>
      <c r="E50" s="168" t="s">
        <v>158</v>
      </c>
      <c r="F50" s="161" t="s">
        <v>83</v>
      </c>
      <c r="G50" s="161" t="s">
        <v>82</v>
      </c>
      <c r="H50" s="165" t="s">
        <v>163</v>
      </c>
      <c r="I50" s="169" t="s">
        <v>165</v>
      </c>
      <c r="J50" s="167">
        <v>2</v>
      </c>
      <c r="K50" s="181">
        <v>0</v>
      </c>
      <c r="L50" s="182" t="s">
        <v>167</v>
      </c>
      <c r="M50" s="184">
        <v>2</v>
      </c>
    </row>
    <row r="51" spans="1:13" ht="24.95" customHeight="1" x14ac:dyDescent="0.2">
      <c r="A51" s="185">
        <v>45</v>
      </c>
      <c r="B51" s="160" t="s">
        <v>141</v>
      </c>
      <c r="C51" s="161" t="s">
        <v>80</v>
      </c>
      <c r="D51" s="161" t="s">
        <v>68</v>
      </c>
      <c r="E51" s="168" t="s">
        <v>159</v>
      </c>
      <c r="F51" s="161" t="s">
        <v>83</v>
      </c>
      <c r="G51" s="161" t="s">
        <v>82</v>
      </c>
      <c r="H51" s="165" t="s">
        <v>163</v>
      </c>
      <c r="I51" s="169" t="s">
        <v>165</v>
      </c>
      <c r="J51" s="167">
        <v>2</v>
      </c>
      <c r="K51" s="181">
        <v>0</v>
      </c>
      <c r="L51" s="182" t="s">
        <v>167</v>
      </c>
      <c r="M51" s="184">
        <v>2</v>
      </c>
    </row>
    <row r="52" spans="1:13" ht="24.95" customHeight="1" x14ac:dyDescent="0.2">
      <c r="A52" s="185">
        <v>46</v>
      </c>
      <c r="B52" s="160" t="s">
        <v>142</v>
      </c>
      <c r="C52" s="161" t="s">
        <v>80</v>
      </c>
      <c r="D52" s="161" t="s">
        <v>68</v>
      </c>
      <c r="E52" s="168" t="s">
        <v>159</v>
      </c>
      <c r="F52" s="161" t="s">
        <v>83</v>
      </c>
      <c r="G52" s="161" t="s">
        <v>82</v>
      </c>
      <c r="H52" s="165" t="s">
        <v>163</v>
      </c>
      <c r="I52" s="169" t="s">
        <v>165</v>
      </c>
      <c r="J52" s="167">
        <v>2</v>
      </c>
      <c r="K52" s="181">
        <v>0</v>
      </c>
      <c r="L52" s="182" t="s">
        <v>167</v>
      </c>
      <c r="M52" s="184">
        <v>2</v>
      </c>
    </row>
    <row r="53" spans="1:13" ht="24.95" customHeight="1" x14ac:dyDescent="0.2">
      <c r="A53" s="185">
        <v>47</v>
      </c>
      <c r="B53" s="160" t="s">
        <v>143</v>
      </c>
      <c r="C53" s="161" t="s">
        <v>80</v>
      </c>
      <c r="D53" s="161" t="s">
        <v>68</v>
      </c>
      <c r="E53" s="168" t="s">
        <v>158</v>
      </c>
      <c r="F53" s="161" t="s">
        <v>83</v>
      </c>
      <c r="G53" s="161" t="s">
        <v>82</v>
      </c>
      <c r="H53" s="165" t="s">
        <v>163</v>
      </c>
      <c r="I53" s="169" t="s">
        <v>165</v>
      </c>
      <c r="J53" s="167">
        <v>2</v>
      </c>
      <c r="K53" s="181">
        <v>0</v>
      </c>
      <c r="L53" s="182" t="s">
        <v>167</v>
      </c>
      <c r="M53" s="184">
        <v>2</v>
      </c>
    </row>
    <row r="54" spans="1:13" ht="24.95" customHeight="1" x14ac:dyDescent="0.2">
      <c r="A54" s="185">
        <v>48</v>
      </c>
      <c r="B54" s="160" t="s">
        <v>144</v>
      </c>
      <c r="C54" s="161" t="s">
        <v>80</v>
      </c>
      <c r="D54" s="161" t="s">
        <v>68</v>
      </c>
      <c r="E54" s="168" t="s">
        <v>159</v>
      </c>
      <c r="F54" s="161" t="s">
        <v>83</v>
      </c>
      <c r="G54" s="161" t="s">
        <v>82</v>
      </c>
      <c r="H54" s="165" t="s">
        <v>163</v>
      </c>
      <c r="I54" s="169" t="s">
        <v>165</v>
      </c>
      <c r="J54" s="167">
        <v>2</v>
      </c>
      <c r="K54" s="181">
        <v>0</v>
      </c>
      <c r="L54" s="182" t="s">
        <v>167</v>
      </c>
      <c r="M54" s="184">
        <v>2</v>
      </c>
    </row>
    <row r="55" spans="1:13" ht="24.95" customHeight="1" x14ac:dyDescent="0.2">
      <c r="A55" s="185">
        <v>49</v>
      </c>
      <c r="B55" s="160" t="s">
        <v>145</v>
      </c>
      <c r="C55" s="161" t="s">
        <v>80</v>
      </c>
      <c r="D55" s="161" t="s">
        <v>68</v>
      </c>
      <c r="E55" s="168" t="s">
        <v>159</v>
      </c>
      <c r="F55" s="161" t="s">
        <v>83</v>
      </c>
      <c r="G55" s="161" t="s">
        <v>82</v>
      </c>
      <c r="H55" s="165" t="s">
        <v>163</v>
      </c>
      <c r="I55" s="169" t="s">
        <v>165</v>
      </c>
      <c r="J55" s="167">
        <v>2</v>
      </c>
      <c r="K55" s="181">
        <v>0</v>
      </c>
      <c r="L55" s="182" t="s">
        <v>167</v>
      </c>
      <c r="M55" s="184">
        <v>2</v>
      </c>
    </row>
    <row r="56" spans="1:13" ht="24.95" customHeight="1" x14ac:dyDescent="0.2">
      <c r="A56" s="185">
        <v>50</v>
      </c>
      <c r="B56" s="160" t="s">
        <v>146</v>
      </c>
      <c r="C56" s="161" t="s">
        <v>80</v>
      </c>
      <c r="D56" s="161" t="s">
        <v>68</v>
      </c>
      <c r="E56" s="168" t="s">
        <v>159</v>
      </c>
      <c r="F56" s="161" t="s">
        <v>83</v>
      </c>
      <c r="G56" s="161" t="s">
        <v>82</v>
      </c>
      <c r="H56" s="165" t="s">
        <v>163</v>
      </c>
      <c r="I56" s="169" t="s">
        <v>165</v>
      </c>
      <c r="J56" s="167">
        <v>2</v>
      </c>
      <c r="K56" s="181">
        <v>0</v>
      </c>
      <c r="L56" s="182" t="s">
        <v>167</v>
      </c>
      <c r="M56" s="184">
        <v>2</v>
      </c>
    </row>
    <row r="57" spans="1:13" ht="24.95" customHeight="1" x14ac:dyDescent="0.2">
      <c r="A57" s="185">
        <v>51</v>
      </c>
      <c r="B57" s="160" t="s">
        <v>147</v>
      </c>
      <c r="C57" s="161" t="s">
        <v>80</v>
      </c>
      <c r="D57" s="161" t="s">
        <v>68</v>
      </c>
      <c r="E57" s="168" t="s">
        <v>159</v>
      </c>
      <c r="F57" s="161" t="s">
        <v>83</v>
      </c>
      <c r="G57" s="161" t="s">
        <v>82</v>
      </c>
      <c r="H57" s="165" t="s">
        <v>163</v>
      </c>
      <c r="I57" s="169" t="s">
        <v>165</v>
      </c>
      <c r="J57" s="167">
        <v>2</v>
      </c>
      <c r="K57" s="181">
        <v>0</v>
      </c>
      <c r="L57" s="182" t="s">
        <v>167</v>
      </c>
      <c r="M57" s="184">
        <v>2</v>
      </c>
    </row>
    <row r="58" spans="1:13" ht="24.95" customHeight="1" x14ac:dyDescent="0.2">
      <c r="A58" s="185">
        <v>52</v>
      </c>
      <c r="B58" s="160" t="s">
        <v>148</v>
      </c>
      <c r="C58" s="161" t="s">
        <v>80</v>
      </c>
      <c r="D58" s="161" t="s">
        <v>68</v>
      </c>
      <c r="E58" s="168" t="s">
        <v>159</v>
      </c>
      <c r="F58" s="161" t="s">
        <v>83</v>
      </c>
      <c r="G58" s="161" t="s">
        <v>82</v>
      </c>
      <c r="H58" s="165" t="s">
        <v>163</v>
      </c>
      <c r="I58" s="169" t="s">
        <v>165</v>
      </c>
      <c r="J58" s="167">
        <v>2</v>
      </c>
      <c r="K58" s="181">
        <v>0</v>
      </c>
      <c r="L58" s="182" t="s">
        <v>167</v>
      </c>
      <c r="M58" s="184">
        <v>2</v>
      </c>
    </row>
    <row r="59" spans="1:13" ht="24.95" customHeight="1" x14ac:dyDescent="0.2">
      <c r="A59" s="185">
        <v>53</v>
      </c>
      <c r="B59" s="160" t="s">
        <v>149</v>
      </c>
      <c r="C59" s="161" t="s">
        <v>80</v>
      </c>
      <c r="D59" s="161" t="s">
        <v>68</v>
      </c>
      <c r="E59" s="168" t="s">
        <v>159</v>
      </c>
      <c r="F59" s="161" t="s">
        <v>83</v>
      </c>
      <c r="G59" s="161" t="s">
        <v>82</v>
      </c>
      <c r="H59" s="165" t="s">
        <v>163</v>
      </c>
      <c r="I59" s="169" t="s">
        <v>165</v>
      </c>
      <c r="J59" s="171">
        <v>2</v>
      </c>
      <c r="K59" s="181">
        <v>0</v>
      </c>
      <c r="L59" s="182" t="s">
        <v>167</v>
      </c>
      <c r="M59" s="184">
        <v>2</v>
      </c>
    </row>
    <row r="60" spans="1:13" ht="24.95" customHeight="1" x14ac:dyDescent="0.2">
      <c r="A60" s="185">
        <v>54</v>
      </c>
      <c r="B60" s="160" t="s">
        <v>150</v>
      </c>
      <c r="C60" s="161" t="s">
        <v>80</v>
      </c>
      <c r="D60" s="161" t="s">
        <v>68</v>
      </c>
      <c r="E60" s="168" t="s">
        <v>159</v>
      </c>
      <c r="F60" s="161" t="s">
        <v>83</v>
      </c>
      <c r="G60" s="161" t="s">
        <v>82</v>
      </c>
      <c r="H60" s="165" t="s">
        <v>163</v>
      </c>
      <c r="I60" s="169" t="s">
        <v>165</v>
      </c>
      <c r="J60" s="171">
        <v>2</v>
      </c>
      <c r="K60" s="181">
        <v>0</v>
      </c>
      <c r="L60" s="182" t="s">
        <v>167</v>
      </c>
      <c r="M60" s="184">
        <v>2</v>
      </c>
    </row>
    <row r="61" spans="1:13" ht="24.95" customHeight="1" x14ac:dyDescent="0.2">
      <c r="A61" s="185">
        <v>55</v>
      </c>
      <c r="B61" s="160" t="s">
        <v>151</v>
      </c>
      <c r="C61" s="161" t="s">
        <v>80</v>
      </c>
      <c r="D61" s="161" t="s">
        <v>68</v>
      </c>
      <c r="E61" s="168" t="s">
        <v>158</v>
      </c>
      <c r="F61" s="161" t="s">
        <v>83</v>
      </c>
      <c r="G61" s="161" t="s">
        <v>82</v>
      </c>
      <c r="H61" s="165" t="s">
        <v>163</v>
      </c>
      <c r="I61" s="169" t="s">
        <v>165</v>
      </c>
      <c r="J61" s="171">
        <v>2</v>
      </c>
      <c r="K61" s="181">
        <v>0</v>
      </c>
      <c r="L61" s="182" t="s">
        <v>167</v>
      </c>
      <c r="M61" s="184">
        <v>2</v>
      </c>
    </row>
    <row r="62" spans="1:13" ht="24.95" customHeight="1" x14ac:dyDescent="0.2">
      <c r="A62" s="185">
        <v>56</v>
      </c>
      <c r="B62" s="160" t="s">
        <v>152</v>
      </c>
      <c r="C62" s="161" t="s">
        <v>80</v>
      </c>
      <c r="D62" s="161" t="s">
        <v>68</v>
      </c>
      <c r="E62" s="168" t="s">
        <v>159</v>
      </c>
      <c r="F62" s="161" t="s">
        <v>83</v>
      </c>
      <c r="G62" s="161" t="s">
        <v>82</v>
      </c>
      <c r="H62" s="165" t="s">
        <v>163</v>
      </c>
      <c r="I62" s="169" t="s">
        <v>165</v>
      </c>
      <c r="J62" s="171">
        <v>2</v>
      </c>
      <c r="K62" s="181">
        <v>0</v>
      </c>
      <c r="L62" s="182" t="s">
        <v>167</v>
      </c>
      <c r="M62" s="184">
        <v>2</v>
      </c>
    </row>
    <row r="63" spans="1:13" ht="24.95" customHeight="1" x14ac:dyDescent="0.2">
      <c r="A63" s="185">
        <v>57</v>
      </c>
      <c r="B63" s="160" t="s">
        <v>153</v>
      </c>
      <c r="C63" s="161" t="s">
        <v>80</v>
      </c>
      <c r="D63" s="161" t="s">
        <v>68</v>
      </c>
      <c r="E63" s="168" t="s">
        <v>158</v>
      </c>
      <c r="F63" s="161" t="s">
        <v>83</v>
      </c>
      <c r="G63" s="161" t="s">
        <v>82</v>
      </c>
      <c r="H63" s="165" t="s">
        <v>163</v>
      </c>
      <c r="I63" s="169" t="s">
        <v>165</v>
      </c>
      <c r="J63" s="171">
        <v>2</v>
      </c>
      <c r="K63" s="181">
        <v>0</v>
      </c>
      <c r="L63" s="182" t="s">
        <v>167</v>
      </c>
      <c r="M63" s="184">
        <v>2</v>
      </c>
    </row>
    <row r="64" spans="1:13" ht="24.95" customHeight="1" x14ac:dyDescent="0.2">
      <c r="A64" s="185">
        <v>58</v>
      </c>
      <c r="B64" s="160" t="s">
        <v>154</v>
      </c>
      <c r="C64" s="161" t="s">
        <v>80</v>
      </c>
      <c r="D64" s="161" t="s">
        <v>68</v>
      </c>
      <c r="E64" s="168" t="s">
        <v>159</v>
      </c>
      <c r="F64" s="161" t="s">
        <v>83</v>
      </c>
      <c r="G64" s="161" t="s">
        <v>82</v>
      </c>
      <c r="H64" s="165" t="s">
        <v>163</v>
      </c>
      <c r="I64" s="169" t="s">
        <v>165</v>
      </c>
      <c r="J64" s="171">
        <v>2</v>
      </c>
      <c r="K64" s="181">
        <v>0</v>
      </c>
      <c r="L64" s="182" t="s">
        <v>167</v>
      </c>
      <c r="M64" s="184">
        <v>2</v>
      </c>
    </row>
    <row r="65" spans="1:13" ht="24.95" customHeight="1" x14ac:dyDescent="0.2">
      <c r="A65" s="185">
        <v>59</v>
      </c>
      <c r="B65" s="160" t="s">
        <v>155</v>
      </c>
      <c r="C65" s="161" t="s">
        <v>80</v>
      </c>
      <c r="D65" s="161" t="s">
        <v>68</v>
      </c>
      <c r="E65" s="168" t="s">
        <v>158</v>
      </c>
      <c r="F65" s="161" t="s">
        <v>83</v>
      </c>
      <c r="G65" s="161" t="s">
        <v>82</v>
      </c>
      <c r="H65" s="165" t="s">
        <v>163</v>
      </c>
      <c r="I65" s="169" t="s">
        <v>165</v>
      </c>
      <c r="J65" s="171">
        <v>2</v>
      </c>
      <c r="K65" s="181">
        <v>0</v>
      </c>
      <c r="L65" s="182" t="s">
        <v>167</v>
      </c>
      <c r="M65" s="184">
        <v>2</v>
      </c>
    </row>
    <row r="66" spans="1:13" ht="24.95" customHeight="1" x14ac:dyDescent="0.2">
      <c r="A66" s="185">
        <v>60</v>
      </c>
      <c r="B66" s="160" t="s">
        <v>156</v>
      </c>
      <c r="C66" s="161" t="s">
        <v>80</v>
      </c>
      <c r="D66" s="161" t="s">
        <v>68</v>
      </c>
      <c r="E66" s="168" t="s">
        <v>158</v>
      </c>
      <c r="F66" s="161" t="s">
        <v>83</v>
      </c>
      <c r="G66" s="161" t="s">
        <v>82</v>
      </c>
      <c r="H66" s="165" t="s">
        <v>163</v>
      </c>
      <c r="I66" s="169" t="s">
        <v>165</v>
      </c>
      <c r="J66" s="171">
        <v>2</v>
      </c>
      <c r="K66" s="181">
        <v>0</v>
      </c>
      <c r="L66" s="182" t="s">
        <v>167</v>
      </c>
      <c r="M66" s="184">
        <v>2</v>
      </c>
    </row>
    <row r="67" spans="1:13" ht="20.100000000000001" customHeight="1" x14ac:dyDescent="0.2">
      <c r="A67" s="54"/>
      <c r="B67" s="151"/>
      <c r="C67" s="161"/>
      <c r="D67" s="152"/>
      <c r="E67" s="162"/>
      <c r="F67" s="152"/>
      <c r="G67" s="152"/>
      <c r="H67" s="165"/>
      <c r="I67" s="166"/>
      <c r="J67" s="163"/>
      <c r="K67" s="164"/>
      <c r="L67" s="183"/>
      <c r="M67" s="55"/>
    </row>
    <row r="68" spans="1:13" ht="20.100000000000001" customHeight="1" x14ac:dyDescent="0.2">
      <c r="A68" s="54"/>
      <c r="B68" s="151"/>
      <c r="C68" s="161"/>
      <c r="D68" s="152"/>
      <c r="E68" s="162"/>
      <c r="F68" s="152"/>
      <c r="G68" s="152"/>
      <c r="H68" s="165"/>
      <c r="I68" s="166"/>
      <c r="J68" s="163"/>
      <c r="K68" s="164"/>
      <c r="L68" s="54"/>
      <c r="M68" s="55"/>
    </row>
    <row r="69" spans="1:13" ht="20.100000000000001" customHeight="1" x14ac:dyDescent="0.2">
      <c r="A69" s="54"/>
      <c r="B69" s="151"/>
      <c r="C69" s="161"/>
      <c r="D69" s="152"/>
      <c r="E69" s="162"/>
      <c r="F69" s="152"/>
      <c r="G69" s="152"/>
      <c r="H69" s="165"/>
      <c r="I69" s="166"/>
      <c r="J69" s="163"/>
      <c r="K69" s="164"/>
      <c r="L69" s="54"/>
      <c r="M69" s="55"/>
    </row>
    <row r="70" spans="1:13" ht="20.100000000000001" customHeight="1" x14ac:dyDescent="0.2">
      <c r="A70" s="54"/>
      <c r="B70" s="151"/>
      <c r="C70" s="161"/>
      <c r="D70" s="152"/>
      <c r="E70" s="162"/>
      <c r="F70" s="152"/>
      <c r="G70" s="152"/>
      <c r="H70" s="165"/>
      <c r="I70" s="166"/>
      <c r="J70" s="163"/>
      <c r="K70" s="164"/>
      <c r="L70" s="54"/>
      <c r="M70" s="55"/>
    </row>
    <row r="71" spans="1:13" ht="20.100000000000001" customHeight="1" x14ac:dyDescent="0.2">
      <c r="A71" s="54"/>
      <c r="B71" s="151"/>
      <c r="C71" s="161"/>
      <c r="D71" s="152"/>
      <c r="E71" s="162"/>
      <c r="F71" s="152"/>
      <c r="G71" s="152"/>
      <c r="H71" s="165"/>
      <c r="I71" s="166"/>
      <c r="J71" s="163"/>
      <c r="K71" s="164"/>
      <c r="L71" s="54"/>
      <c r="M71" s="55"/>
    </row>
    <row r="72" spans="1:13" ht="20.100000000000001" customHeight="1" x14ac:dyDescent="0.2">
      <c r="A72" s="54"/>
      <c r="B72" s="151"/>
      <c r="C72" s="161"/>
      <c r="D72" s="152"/>
      <c r="E72" s="162"/>
      <c r="F72" s="152"/>
      <c r="G72" s="152"/>
      <c r="H72" s="165"/>
      <c r="I72" s="166"/>
      <c r="J72" s="163"/>
      <c r="K72" s="164"/>
      <c r="L72" s="54"/>
      <c r="M72" s="55"/>
    </row>
    <row r="73" spans="1:13" ht="20.100000000000001" customHeight="1" x14ac:dyDescent="0.2">
      <c r="A73" s="54"/>
      <c r="B73" s="151"/>
      <c r="C73" s="161"/>
      <c r="D73" s="152"/>
      <c r="E73" s="162"/>
      <c r="F73" s="152"/>
      <c r="G73" s="152"/>
      <c r="H73" s="165"/>
      <c r="I73" s="166"/>
      <c r="J73" s="163"/>
      <c r="K73" s="164"/>
      <c r="L73" s="54"/>
      <c r="M73" s="55"/>
    </row>
    <row r="74" spans="1:13" ht="20.100000000000001" customHeight="1" x14ac:dyDescent="0.2">
      <c r="A74" s="54"/>
      <c r="B74" s="151"/>
      <c r="C74" s="161"/>
      <c r="D74" s="152"/>
      <c r="E74" s="162"/>
      <c r="F74" s="152"/>
      <c r="G74" s="152"/>
      <c r="H74" s="165"/>
      <c r="I74" s="166"/>
      <c r="J74" s="163"/>
      <c r="K74" s="164"/>
      <c r="L74" s="54"/>
      <c r="M74" s="55"/>
    </row>
    <row r="75" spans="1:13" ht="20.100000000000001" customHeight="1" x14ac:dyDescent="0.2">
      <c r="A75" s="54"/>
      <c r="B75" s="151"/>
      <c r="C75" s="161"/>
      <c r="D75" s="152"/>
      <c r="E75" s="162"/>
      <c r="F75" s="152"/>
      <c r="G75" s="152"/>
      <c r="H75" s="165"/>
      <c r="I75" s="166"/>
      <c r="J75" s="163"/>
      <c r="K75" s="164"/>
      <c r="L75" s="54"/>
      <c r="M75" s="55"/>
    </row>
    <row r="76" spans="1:13" ht="20.100000000000001" customHeight="1" x14ac:dyDescent="0.2">
      <c r="A76" s="54"/>
      <c r="B76" s="151"/>
      <c r="C76" s="161"/>
      <c r="D76" s="152"/>
      <c r="E76" s="162"/>
      <c r="F76" s="152"/>
      <c r="G76" s="152"/>
      <c r="H76" s="165"/>
      <c r="I76" s="166"/>
      <c r="J76" s="163"/>
      <c r="K76" s="164"/>
      <c r="L76" s="54"/>
      <c r="M76" s="55"/>
    </row>
    <row r="77" spans="1:13" ht="20.100000000000001" customHeight="1" x14ac:dyDescent="0.2">
      <c r="A77" s="54"/>
      <c r="B77" s="151"/>
      <c r="C77" s="161"/>
      <c r="D77" s="152"/>
      <c r="E77" s="162"/>
      <c r="F77" s="152"/>
      <c r="G77" s="152"/>
      <c r="H77" s="165"/>
      <c r="I77" s="166"/>
      <c r="J77" s="163"/>
      <c r="K77" s="164"/>
      <c r="L77" s="54"/>
      <c r="M77" s="55"/>
    </row>
    <row r="78" spans="1:13" ht="20.100000000000001" customHeight="1" x14ac:dyDescent="0.2">
      <c r="A78" s="54"/>
      <c r="B78" s="151"/>
      <c r="C78" s="161"/>
      <c r="D78" s="152"/>
      <c r="E78" s="162"/>
      <c r="F78" s="152"/>
      <c r="G78" s="152"/>
      <c r="H78" s="165"/>
      <c r="I78" s="166"/>
      <c r="J78" s="163"/>
      <c r="K78" s="164"/>
      <c r="L78" s="54"/>
      <c r="M78" s="55"/>
    </row>
    <row r="79" spans="1:13" ht="20.100000000000001" customHeight="1" x14ac:dyDescent="0.2">
      <c r="A79" s="54"/>
      <c r="B79" s="151"/>
      <c r="C79" s="161"/>
      <c r="D79" s="152"/>
      <c r="E79" s="162"/>
      <c r="F79" s="152"/>
      <c r="G79" s="152"/>
      <c r="H79" s="165"/>
      <c r="I79" s="166"/>
      <c r="J79" s="163"/>
      <c r="K79" s="164"/>
      <c r="L79" s="54"/>
      <c r="M79" s="55"/>
    </row>
    <row r="80" spans="1:13" ht="20.100000000000001" customHeight="1" x14ac:dyDescent="0.2">
      <c r="A80" s="54"/>
      <c r="B80" s="151"/>
      <c r="C80" s="161"/>
      <c r="D80" s="152"/>
      <c r="E80" s="162"/>
      <c r="F80" s="152"/>
      <c r="G80" s="152"/>
      <c r="H80" s="165"/>
      <c r="I80" s="166"/>
      <c r="J80" s="163"/>
      <c r="K80" s="164"/>
      <c r="L80" s="54"/>
      <c r="M80" s="55"/>
    </row>
    <row r="81" spans="2:2" ht="21.95" customHeight="1" x14ac:dyDescent="0.2">
      <c r="B81" s="151"/>
    </row>
    <row r="82" spans="2:2" ht="21.95" customHeight="1" x14ac:dyDescent="0.2">
      <c r="B82" s="151"/>
    </row>
  </sheetData>
  <protectedRanges>
    <protectedRange password="CE28" sqref="H4:I4 H2 B2" name="ช่วง1_2"/>
  </protectedRanges>
  <mergeCells count="5">
    <mergeCell ref="C2:D2"/>
    <mergeCell ref="E2:M2"/>
    <mergeCell ref="B4:C4"/>
    <mergeCell ref="J4:K4"/>
    <mergeCell ref="B5:C5"/>
  </mergeCells>
  <dataValidations count="11">
    <dataValidation type="whole" errorStyle="warning" allowBlank="1" showInputMessage="1" showErrorMessage="1" errorTitle="ตัวเลขไม่ถูกต้อง" error="กรุณากรอกเฉพาะปีพุทธศักราช" sqref="H4" xr:uid="{F4747BC3-ECA3-4E3B-860E-BFD610A7D2E7}">
      <formula1>2562</formula1>
      <formula2>2600</formula2>
    </dataValidation>
    <dataValidation errorStyle="warning" allowBlank="1" showInputMessage="1" showErrorMessage="1" errorTitle="ข้อมูลไม่ถูกต้อง" error="กรุณาเลือกรายการที่กำหนดเท่านั้น" sqref="L5" xr:uid="{34061FFC-7D5B-4F73-940B-6453A2ABE231}"/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L68:L941" xr:uid="{6FC35A10-98C3-45AC-A0F4-88F65F621B36}">
      <formula1>"มี, รอผลฯ, ไม่มี"</formula1>
    </dataValidation>
    <dataValidation type="decimal" errorStyle="warning" allowBlank="1" showInputMessage="1" showErrorMessage="1" errorTitle="ค่าธรรมเนียมไม่ถูกต้อง" error="กรุณากรอกเฉพาะตัวเลขเท่านั้น" sqref="K67:K941" xr:uid="{4D63AB05-9770-4A75-88F9-4F8EEF067187}">
      <formula1>0</formula1>
      <formula2>300000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 F4" xr:uid="{9D45B5F3-3ADF-44A8-96B5-DAA5307BEECF}">
      <formula1>0</formula1>
      <formula2>10000</formula2>
    </dataValidation>
    <dataValidation type="list" allowBlank="1" showInputMessage="1" showErrorMessage="1" sqref="D942:D1440" xr:uid="{1142C3EE-6703-49C3-B724-5C1442956128}">
      <formula1>"ข้าราชการ, พนักงานราชการ"</formula1>
    </dataValidation>
    <dataValidation type="decimal" errorStyle="warning" allowBlank="1" showInputMessage="1" showErrorMessage="1" errorTitle="จำนวนชั่วโมงไม่ถูกต้อง" error="กรุณากรอกเฉพาะตัวเลขเท่านั้น" sqref="J59:J941" xr:uid="{10D1C9B9-DBF5-4812-BB6B-9BF36FA8424A}">
      <formula1>0</formula1>
      <formula2>500</formula2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G7:G947" xr:uid="{EBBE238A-4E37-40B7-A16F-C1BA5E664364}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D7:D941" xr:uid="{E1392FDE-437E-4425-BA40-1CEA0FE3E27C}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F7:F941" xr:uid="{D7A845C2-2909-4889-9572-9BF687751F80}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M7:M941" xr:uid="{1CC13DAC-AED6-4E20-AB11-0AD5B6289BFB}">
      <formula1>"1, 2"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C8D4C-F251-48AB-BA1B-CB707958A189}">
  <sheetPr codeName="Sheet2"/>
  <dimension ref="A1:R25"/>
  <sheetViews>
    <sheetView showGridLines="0" zoomScale="120" zoomScaleNormal="120" zoomScaleSheetLayoutView="90" zoomScalePageLayoutView="120" workbookViewId="0">
      <selection activeCell="T6" sqref="T6"/>
    </sheetView>
  </sheetViews>
  <sheetFormatPr defaultColWidth="9" defaultRowHeight="21.75" x14ac:dyDescent="0.2"/>
  <cols>
    <col min="1" max="1" width="3.125" style="19" customWidth="1"/>
    <col min="2" max="2" width="19.125" style="19" customWidth="1"/>
    <col min="3" max="3" width="10.375" style="19" customWidth="1"/>
    <col min="4" max="4" width="8.25" style="19" customWidth="1"/>
    <col min="5" max="5" width="28.375" style="19" customWidth="1"/>
    <col min="6" max="6" width="8.75" style="19" customWidth="1"/>
    <col min="7" max="7" width="1.375" style="19" customWidth="1"/>
    <col min="8" max="8" width="12.25" style="19" customWidth="1"/>
    <col min="9" max="9" width="9.75" style="19" customWidth="1"/>
    <col min="10" max="10" width="7.375" style="26" customWidth="1"/>
    <col min="11" max="11" width="8.375" style="19" customWidth="1"/>
    <col min="12" max="12" width="9.25" style="19" customWidth="1"/>
    <col min="13" max="13" width="7" style="19" customWidth="1"/>
    <col min="14" max="14" width="0.875" style="19" customWidth="1"/>
    <col min="15" max="15" width="5.125" style="23" customWidth="1"/>
    <col min="16" max="16384" width="9" style="19"/>
  </cols>
  <sheetData>
    <row r="1" spans="1:17" s="12" customFormat="1" ht="36.75" customHeight="1" x14ac:dyDescent="0.65">
      <c r="A1" s="134" t="s">
        <v>73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62"/>
      <c r="O1" s="21"/>
      <c r="P1" s="10"/>
      <c r="Q1" s="11"/>
    </row>
    <row r="2" spans="1:17" s="12" customFormat="1" ht="24.75" customHeight="1" x14ac:dyDescent="0.4">
      <c r="A2" s="7"/>
      <c r="B2" s="5"/>
      <c r="C2" s="28" t="s">
        <v>7</v>
      </c>
      <c r="D2" s="141" t="str">
        <f>เก็บข้อมูลHRD!C2</f>
        <v>สำนักงานปศุสัตว์จังหวัดประจวบคีรีขันธ์</v>
      </c>
      <c r="E2" s="141"/>
      <c r="F2" s="141"/>
      <c r="G2" s="141"/>
      <c r="H2" s="141"/>
      <c r="I2" s="141"/>
      <c r="J2" s="142" t="s">
        <v>76</v>
      </c>
      <c r="K2" s="142"/>
      <c r="L2" s="141" t="str">
        <f>เก็บข้อมูลHRD!J4</f>
        <v>น.ส.ดวงดาว วัฒนวนาพงษ์</v>
      </c>
      <c r="M2" s="141"/>
      <c r="N2" s="63"/>
      <c r="O2" s="20"/>
    </row>
    <row r="3" spans="1:17" s="12" customFormat="1" ht="4.5" customHeight="1" x14ac:dyDescent="0.4">
      <c r="A3" s="7"/>
      <c r="B3" s="5"/>
      <c r="C3" s="5"/>
      <c r="D3" s="5"/>
      <c r="E3" s="2"/>
      <c r="F3" s="2"/>
      <c r="G3" s="2"/>
      <c r="H3" s="2"/>
      <c r="I3" s="2"/>
      <c r="J3" s="2"/>
      <c r="K3" s="13"/>
      <c r="L3" s="16"/>
      <c r="M3" s="16"/>
      <c r="N3" s="16"/>
      <c r="O3" s="20"/>
    </row>
    <row r="4" spans="1:17" s="12" customFormat="1" ht="25.5" customHeight="1" x14ac:dyDescent="0.4">
      <c r="A4" s="8"/>
      <c r="B4" s="136" t="s">
        <v>46</v>
      </c>
      <c r="C4" s="137"/>
      <c r="D4" s="88">
        <f>เก็บข้อมูลHRD!D4</f>
        <v>32</v>
      </c>
      <c r="E4" s="29" t="s">
        <v>53</v>
      </c>
      <c r="F4" s="88">
        <f>เก็บข้อมูลHRD!F4</f>
        <v>28</v>
      </c>
      <c r="G4" s="30"/>
      <c r="H4" s="31" t="s">
        <v>47</v>
      </c>
      <c r="I4" s="138">
        <f>เก็บข้อมูลHRD!H4</f>
        <v>2567</v>
      </c>
      <c r="J4" s="139"/>
      <c r="K4" s="140" t="s">
        <v>45</v>
      </c>
      <c r="L4" s="140"/>
      <c r="M4" s="32">
        <f>เก็บข้อมูลHRD!L4:M4</f>
        <v>45537</v>
      </c>
      <c r="N4" s="64"/>
      <c r="O4" s="22"/>
    </row>
    <row r="5" spans="1:17" s="24" customFormat="1" ht="5.25" customHeight="1" x14ac:dyDescent="0.2">
      <c r="A5" s="9"/>
      <c r="B5" s="93"/>
      <c r="C5" s="93"/>
      <c r="D5" s="27"/>
      <c r="E5" s="27"/>
      <c r="F5" s="4"/>
      <c r="G5" s="4"/>
      <c r="H5" s="6"/>
      <c r="I5" s="14"/>
      <c r="J5" s="6"/>
      <c r="K5" s="15"/>
      <c r="L5" s="17"/>
      <c r="M5" s="17"/>
      <c r="N5" s="17"/>
      <c r="O5" s="18"/>
      <c r="P5" s="3"/>
      <c r="Q5" s="3"/>
    </row>
    <row r="6" spans="1:17" s="24" customFormat="1" ht="25.5" customHeight="1" x14ac:dyDescent="0.2">
      <c r="A6" s="113" t="s">
        <v>13</v>
      </c>
      <c r="B6" s="110" t="s">
        <v>34</v>
      </c>
      <c r="C6" s="111"/>
      <c r="D6" s="111"/>
      <c r="E6" s="111"/>
      <c r="F6" s="112"/>
      <c r="G6" s="33"/>
      <c r="H6" s="145" t="s">
        <v>32</v>
      </c>
      <c r="I6" s="145"/>
      <c r="J6" s="145"/>
      <c r="K6" s="144" t="s">
        <v>33</v>
      </c>
      <c r="L6" s="144"/>
      <c r="M6" s="144"/>
      <c r="N6" s="65"/>
      <c r="O6" s="18"/>
      <c r="P6" s="3"/>
      <c r="Q6" s="3"/>
    </row>
    <row r="7" spans="1:17" ht="24.95" customHeight="1" x14ac:dyDescent="0.55000000000000004">
      <c r="A7" s="114"/>
      <c r="B7" s="128" t="s">
        <v>51</v>
      </c>
      <c r="C7" s="129"/>
      <c r="D7" s="130"/>
      <c r="E7" s="126" t="s">
        <v>68</v>
      </c>
      <c r="F7" s="126"/>
      <c r="G7" s="36"/>
      <c r="H7" s="131" t="s">
        <v>15</v>
      </c>
      <c r="I7" s="131"/>
      <c r="J7" s="37">
        <f>COUNTIF(เก็บข้อมูลHRD!F7:F2007,"ความรู้/ทักษะเฉพาะทางในสายงาน")</f>
        <v>60</v>
      </c>
      <c r="K7" s="133" t="s">
        <v>48</v>
      </c>
      <c r="L7" s="133"/>
      <c r="M7" s="38">
        <f>COUNTIF(เก็บข้อมูลHRD!G7:G2007,"อบรมกับหน่วยงานนอกกรมฯ")</f>
        <v>0</v>
      </c>
      <c r="N7" s="67"/>
    </row>
    <row r="8" spans="1:17" ht="24.95" customHeight="1" x14ac:dyDescent="0.55000000000000004">
      <c r="A8" s="114"/>
      <c r="B8" s="125" t="s">
        <v>8</v>
      </c>
      <c r="C8" s="125"/>
      <c r="D8" s="34">
        <f t="array" ref="D8">COUNTIFS(เก็บข้อมูลHRD!D7:D2007,"ข้าราชการ",เก็บข้อมูลHRD!M7:M2007,"1")</f>
        <v>32</v>
      </c>
      <c r="E8" s="35" t="s">
        <v>10</v>
      </c>
      <c r="F8" s="34">
        <f t="array" ref="F8">COUNTIFS(เก็บข้อมูลHRD!D7:D2007,"พนักงานราชการ",เก็บข้อมูลHRD!M7:M2007,"1")</f>
        <v>28</v>
      </c>
      <c r="G8" s="36"/>
      <c r="H8" s="131" t="s">
        <v>16</v>
      </c>
      <c r="I8" s="131"/>
      <c r="J8" s="37">
        <f>COUNTIF(เก็บข้อมูลHRD!F7:F2007,"ภาษา")</f>
        <v>0</v>
      </c>
      <c r="K8" s="132" t="s">
        <v>40</v>
      </c>
      <c r="L8" s="132"/>
      <c r="M8" s="38">
        <f>COUNTIF(เก็บข้อมูลHRD!G7:G2007,"อบรมกับหน่วยงานในกรมฯ")</f>
        <v>0</v>
      </c>
      <c r="N8" s="67"/>
      <c r="P8" s="25"/>
    </row>
    <row r="9" spans="1:17" ht="24.95" customHeight="1" x14ac:dyDescent="0.55000000000000004">
      <c r="A9" s="114"/>
      <c r="B9" s="125" t="s">
        <v>9</v>
      </c>
      <c r="C9" s="125"/>
      <c r="D9" s="39">
        <f t="array" ref="D9">SUMPRODUCT(IF(เก็บข้อมูลHRD!D7:D2007="ข้าราชการ",IF(เก็บข้อมูลHRD!B7:B2007&lt;&gt;"",IF(เก็บข้อมูลHRD!M7:M2007=1,1/COUNTIFS(เก็บข้อมูลHRD!B7:B2007,เก็บข้อมูลHRD!B7:B2007,เก็บข้อมูลHRD!D7:D2007,"ข้าราชการ",เก็บข้อมูลHRD!B7:B2007,"&lt;&gt;",เก็บข้อมูลHRD!M7:M2007,"=1")))))</f>
        <v>32</v>
      </c>
      <c r="E9" s="35" t="s">
        <v>11</v>
      </c>
      <c r="F9" s="34">
        <f t="array" ref="F9">SUMPRODUCT(IF(เก็บข้อมูลHRD!D7:D2007="พนักงานราชการ",IF(เก็บข้อมูลHRD!B7:B2007&lt;&gt;"",IF(เก็บข้อมูลHRD!M7:M2007=1,1/COUNTIFS(เก็บข้อมูลHRD!B7:B2007,เก็บข้อมูลHRD!B7:B2007,เก็บข้อมูลHRD!D7:D2007,"พนักงานราชการ",เก็บข้อมูลHRD!B7:B2007,"&lt;&gt;",เก็บข้อมูลHRD!M7:M2007,"=1")))))</f>
        <v>28</v>
      </c>
      <c r="G9" s="41"/>
      <c r="H9" s="131" t="s">
        <v>17</v>
      </c>
      <c r="I9" s="131"/>
      <c r="J9" s="37">
        <f>COUNTIF(เก็บข้อมูลHRD!F7:F2007,"ภาวะผู้นำ/คุณธรรม/จริยธรรม")</f>
        <v>0</v>
      </c>
      <c r="K9" s="133" t="s">
        <v>49</v>
      </c>
      <c r="L9" s="133"/>
      <c r="M9" s="38">
        <f>COUNTIF(เก็บข้อมูลHRD!G7:G2007,"e-Learning")</f>
        <v>60</v>
      </c>
      <c r="N9" s="67"/>
    </row>
    <row r="10" spans="1:17" ht="24.95" customHeight="1" x14ac:dyDescent="0.55000000000000004">
      <c r="A10" s="115"/>
      <c r="B10" s="125" t="s">
        <v>77</v>
      </c>
      <c r="C10" s="125"/>
      <c r="D10" s="40">
        <f t="array" ref="D10">D9/D4*100</f>
        <v>100</v>
      </c>
      <c r="E10" s="35" t="s">
        <v>78</v>
      </c>
      <c r="F10" s="40">
        <f t="array" ref="F10">F9/F4*100</f>
        <v>100</v>
      </c>
      <c r="G10" s="42"/>
      <c r="H10" s="131" t="s">
        <v>18</v>
      </c>
      <c r="I10" s="131"/>
      <c r="J10" s="37">
        <f t="array" ref="J10">COUNTIF(เก็บข้อมูลHRD!F7:F1007,"จิตอาสา/บริการ")</f>
        <v>0</v>
      </c>
      <c r="K10" s="133" t="s">
        <v>23</v>
      </c>
      <c r="L10" s="133"/>
      <c r="M10" s="38">
        <f>COUNTIF(เก็บข้อมูลHRD!G7:G2007,"ชุมชนนักปฏิบัติ(CoP)")</f>
        <v>0</v>
      </c>
      <c r="N10" s="67"/>
    </row>
    <row r="11" spans="1:17" ht="24.95" customHeight="1" x14ac:dyDescent="0.55000000000000004">
      <c r="A11" s="122" t="s">
        <v>14</v>
      </c>
      <c r="B11" s="119" t="s">
        <v>35</v>
      </c>
      <c r="C11" s="120"/>
      <c r="D11" s="120"/>
      <c r="E11" s="120"/>
      <c r="F11" s="121"/>
      <c r="G11" s="36"/>
      <c r="H11" s="131" t="s">
        <v>19</v>
      </c>
      <c r="I11" s="131"/>
      <c r="J11" s="37">
        <f>COUNTIF(เก็บข้อมูลHRD!F7:F2007,"ความรับผิดชอบ/ซื่อสัตย์สุจริต")</f>
        <v>0</v>
      </c>
      <c r="K11" s="133" t="s">
        <v>26</v>
      </c>
      <c r="L11" s="133"/>
      <c r="M11" s="38">
        <f>COUNTIF(เก็บข้อมูลHRD!G7:G2007,"สอนงาน")</f>
        <v>60</v>
      </c>
      <c r="N11" s="67"/>
    </row>
    <row r="12" spans="1:17" ht="24.95" customHeight="1" x14ac:dyDescent="0.55000000000000004">
      <c r="A12" s="123"/>
      <c r="B12" s="116" t="s">
        <v>51</v>
      </c>
      <c r="C12" s="117"/>
      <c r="D12" s="118"/>
      <c r="E12" s="127" t="s">
        <v>68</v>
      </c>
      <c r="F12" s="127"/>
      <c r="G12" s="36"/>
      <c r="H12" s="131" t="s">
        <v>20</v>
      </c>
      <c r="I12" s="131"/>
      <c r="J12" s="37">
        <f>COUNTIF(เก็บข้อมูลHRD!F7:F2007,"ทำงานเป็นทีม")</f>
        <v>0</v>
      </c>
      <c r="K12" s="133" t="s">
        <v>27</v>
      </c>
      <c r="L12" s="133"/>
      <c r="M12" s="38">
        <f>COUNTIF(เก็บข้อมูลHRD!G7:G2007,"มอบหมายงาน")</f>
        <v>0</v>
      </c>
      <c r="N12" s="67"/>
    </row>
    <row r="13" spans="1:17" ht="24.95" customHeight="1" x14ac:dyDescent="0.55000000000000004">
      <c r="A13" s="123"/>
      <c r="B13" s="105" t="s">
        <v>8</v>
      </c>
      <c r="C13" s="105"/>
      <c r="D13" s="34">
        <f t="array" ref="D13">COUNTIFS(เก็บข้อมูลHRD!D7:D2007,"ข้าราชการ",เก็บข้อมูลHRD!M7:M2007,"2")</f>
        <v>32</v>
      </c>
      <c r="E13" s="35" t="s">
        <v>10</v>
      </c>
      <c r="F13" s="34">
        <f t="array" ref="F13">COUNTIFS(เก็บข้อมูลHRD!D7:D2007,"พนักงานราชการ",เก็บข้อมูลHRD!M7:M2007,"2")</f>
        <v>28</v>
      </c>
      <c r="G13" s="41"/>
      <c r="H13" s="131" t="s">
        <v>24</v>
      </c>
      <c r="I13" s="131"/>
      <c r="J13" s="37">
        <f>COUNTIF(เก็บข้อมูลHRD!F7:F2007,"คิดค้น/ใช้นวัตกรรมใหม่ๆ")</f>
        <v>0</v>
      </c>
      <c r="K13" s="133" t="s">
        <v>28</v>
      </c>
      <c r="L13" s="133"/>
      <c r="M13" s="38">
        <f>COUNTIF(เก็บข้อมูลHRD!G7:G2007,"ดูงานนอกสถานที่")</f>
        <v>0</v>
      </c>
      <c r="N13" s="67"/>
      <c r="Q13" s="19" t="s">
        <v>57</v>
      </c>
    </row>
    <row r="14" spans="1:17" ht="24.95" customHeight="1" x14ac:dyDescent="0.55000000000000004">
      <c r="A14" s="123"/>
      <c r="B14" s="105" t="s">
        <v>9</v>
      </c>
      <c r="C14" s="105"/>
      <c r="D14" s="34">
        <f t="array" ref="D14">SUMPRODUCT(IF(เก็บข้อมูลHRD!D7:D2007="ข้าราชการ",IF(เก็บข้อมูลHRD!B7:B2007&lt;&gt;"",IF(เก็บข้อมูลHRD!M7:M2007=2,1/COUNTIFS(เก็บข้อมูลHRD!B7:B2007,เก็บข้อมูลHRD!B7:B2007,เก็บข้อมูลHRD!D7:D2007,"ข้าราชการ",เก็บข้อมูลHRD!B7:B2007,"&lt;&gt;",เก็บข้อมูลHRD!M7:M2007,"=2")))))</f>
        <v>32</v>
      </c>
      <c r="E14" s="35" t="s">
        <v>11</v>
      </c>
      <c r="F14" s="34">
        <f t="array" ref="F14">SUMPRODUCT(IF(เก็บข้อมูลHRD!D7:D2007="พนักงานราชการ",IF(เก็บข้อมูลHRD!B7:B2007&lt;&gt;"",IF(เก็บข้อมูลHRD!M7:M2007=2,1/COUNTIFS(เก็บข้อมูลHRD!B7:B2007,เก็บข้อมูลHRD!B7:B2007,เก็บข้อมูลHRD!D7:D2007,"พนักงานราชการ",เก็บข้อมูลHRD!B7:B2007,"&lt;&gt;",เก็บข้อมูลHRD!M7:M2007,"=2")))))</f>
        <v>28</v>
      </c>
      <c r="G14" s="42"/>
      <c r="H14" s="131" t="s">
        <v>25</v>
      </c>
      <c r="I14" s="131"/>
      <c r="J14" s="37">
        <f>COUNTIF(เก็บข้อมูลHRD!F7:F2007,"กฎหมาย/กฎระเบียบฯ")</f>
        <v>0</v>
      </c>
      <c r="K14" s="133" t="s">
        <v>29</v>
      </c>
      <c r="L14" s="133"/>
      <c r="M14" s="38">
        <f>COUNTIF(เก็บข้อมูลHRD!G7:G2007,"หมุนเวียนงาน")</f>
        <v>0</v>
      </c>
      <c r="N14" s="67"/>
    </row>
    <row r="15" spans="1:17" ht="24.95" customHeight="1" x14ac:dyDescent="0.55000000000000004">
      <c r="A15" s="124"/>
      <c r="B15" s="105" t="s">
        <v>77</v>
      </c>
      <c r="C15" s="105"/>
      <c r="D15" s="40">
        <f>D14/D4*100</f>
        <v>100</v>
      </c>
      <c r="E15" s="35" t="s">
        <v>78</v>
      </c>
      <c r="F15" s="40">
        <f>F14/F4*100</f>
        <v>100</v>
      </c>
      <c r="G15" s="36"/>
      <c r="H15" s="131" t="s">
        <v>21</v>
      </c>
      <c r="I15" s="131"/>
      <c r="J15" s="37">
        <f>COUNTIF(เก็บข้อมูลHRD!F7:F2007,"การใช้เทคโนโลยี")</f>
        <v>60</v>
      </c>
      <c r="K15" s="133" t="s">
        <v>30</v>
      </c>
      <c r="L15" s="133"/>
      <c r="M15" s="38">
        <f>COUNTIF(เก็บข้อมูลHRD!G7:G2007,"เรียนรู้ด้วยตนเอง")</f>
        <v>0</v>
      </c>
      <c r="N15" s="67"/>
    </row>
    <row r="16" spans="1:17" ht="24.95" customHeight="1" x14ac:dyDescent="0.55000000000000004">
      <c r="A16" s="100" t="s">
        <v>12</v>
      </c>
      <c r="B16" s="101" t="s">
        <v>36</v>
      </c>
      <c r="C16" s="101"/>
      <c r="D16" s="101"/>
      <c r="E16" s="101"/>
      <c r="F16" s="102"/>
      <c r="G16" s="36"/>
      <c r="H16" s="131" t="s">
        <v>22</v>
      </c>
      <c r="I16" s="131"/>
      <c r="J16" s="37">
        <f>COUNTIF(เก็บข้อมูลHRD!F7:F2007,"ทักษะการคิด")</f>
        <v>0</v>
      </c>
      <c r="K16" s="133" t="s">
        <v>31</v>
      </c>
      <c r="L16" s="133"/>
      <c r="M16" s="38">
        <f>COUNTIF(เก็บข้อมูลHRD!G7:G2007,"อื่นๆ")</f>
        <v>0</v>
      </c>
      <c r="N16" s="67"/>
    </row>
    <row r="17" spans="1:18" ht="23.25" customHeight="1" x14ac:dyDescent="0.2">
      <c r="A17" s="100"/>
      <c r="B17" s="101" t="s">
        <v>51</v>
      </c>
      <c r="C17" s="101"/>
      <c r="D17" s="102"/>
      <c r="E17" s="103" t="s">
        <v>68</v>
      </c>
      <c r="F17" s="103"/>
      <c r="G17" s="41"/>
      <c r="H17" s="146" t="s">
        <v>52</v>
      </c>
      <c r="I17" s="146"/>
      <c r="J17" s="75">
        <f>SUM(J7:J16)</f>
        <v>120</v>
      </c>
      <c r="K17" s="146" t="s">
        <v>52</v>
      </c>
      <c r="L17" s="146"/>
      <c r="M17" s="76">
        <f>SUM(M7:M16)</f>
        <v>120</v>
      </c>
      <c r="N17" s="67"/>
    </row>
    <row r="18" spans="1:18" ht="24.95" customHeight="1" x14ac:dyDescent="0.5">
      <c r="A18" s="100"/>
      <c r="B18" s="104" t="s">
        <v>8</v>
      </c>
      <c r="C18" s="105"/>
      <c r="D18" s="34">
        <f>COUNTIF(เก็บข้อมูลHRD!D7:D2007,"ข้าราชการ")</f>
        <v>64</v>
      </c>
      <c r="E18" s="35" t="s">
        <v>10</v>
      </c>
      <c r="F18" s="34">
        <f t="array" ref="F18">COUNTIF(เก็บข้อมูลHRD!D7:D2007,"พนักงานราชการ")</f>
        <v>56</v>
      </c>
      <c r="G18" s="42"/>
      <c r="H18" s="97" t="s">
        <v>69</v>
      </c>
      <c r="I18" s="98"/>
      <c r="J18" s="98"/>
      <c r="K18" s="98"/>
      <c r="L18" s="98"/>
      <c r="M18" s="98"/>
      <c r="N18" s="42"/>
    </row>
    <row r="19" spans="1:18" ht="28.5" customHeight="1" x14ac:dyDescent="0.2">
      <c r="A19" s="100"/>
      <c r="B19" s="104" t="s">
        <v>9</v>
      </c>
      <c r="C19" s="105"/>
      <c r="D19" s="34">
        <f t="array" ref="D19">SUMPRODUCT(IF(เก็บข้อมูลHRD!D7:D2007="ข้าราชการ",IF(เก็บข้อมูลHRD!B7:B2007&lt;&gt;"",1/COUNTIFS(เก็บข้อมูลHRD!B7:B2007,เก็บข้อมูลHRD!B7:B2007,เก็บข้อมูลHRD!D7:D2007,"ข้าราชการ",เก็บข้อมูลHRD!B7:B2007,"&lt;&gt;"))))</f>
        <v>32</v>
      </c>
      <c r="E19" s="35" t="s">
        <v>11</v>
      </c>
      <c r="F19" s="34">
        <f t="array" ref="F19">SUMPRODUCT(IF(เก็บข้อมูลHRD!D7:D2007="พนักงานราชการ",IF(เก็บข้อมูลHRD!B7:B2007&lt;&gt;"",1/COUNTIFS(เก็บข้อมูลHRD!B7:B2007,เก็บข้อมูลHRD!B7:B2007,เก็บข้อมูลHRD!D7:D2007,"พนักงานราชการ",เก็บข้อมูลHRD!B7:B2007,"&lt;&gt;"))))</f>
        <v>28</v>
      </c>
      <c r="G19" s="41"/>
      <c r="H19" s="99"/>
      <c r="I19" s="99"/>
      <c r="J19" s="99"/>
      <c r="K19" s="99"/>
      <c r="L19" s="99"/>
      <c r="M19" s="99"/>
      <c r="N19" s="66"/>
    </row>
    <row r="20" spans="1:18" ht="24.95" customHeight="1" x14ac:dyDescent="0.5">
      <c r="A20" s="100"/>
      <c r="B20" s="104" t="s">
        <v>77</v>
      </c>
      <c r="C20" s="105"/>
      <c r="D20" s="40">
        <f>D19/D4*100</f>
        <v>100</v>
      </c>
      <c r="E20" s="35" t="s">
        <v>78</v>
      </c>
      <c r="F20" s="40">
        <f>F19/F4*100</f>
        <v>100</v>
      </c>
      <c r="G20" s="42"/>
      <c r="H20" s="99"/>
      <c r="I20" s="99"/>
      <c r="J20" s="99"/>
      <c r="K20" s="99"/>
      <c r="L20" s="99"/>
      <c r="M20" s="99"/>
      <c r="N20" s="47"/>
    </row>
    <row r="21" spans="1:18" ht="25.5" customHeight="1" x14ac:dyDescent="0.2">
      <c r="A21" s="100"/>
      <c r="B21" s="106" t="s">
        <v>39</v>
      </c>
      <c r="C21" s="106"/>
      <c r="D21" s="106"/>
      <c r="E21" s="106"/>
      <c r="F21" s="107"/>
      <c r="G21" s="89"/>
      <c r="H21" s="99"/>
      <c r="I21" s="99"/>
      <c r="J21" s="99"/>
      <c r="K21" s="99"/>
      <c r="L21" s="99"/>
      <c r="M21" s="99"/>
      <c r="N21" s="47"/>
      <c r="R21" s="19" t="s">
        <v>57</v>
      </c>
    </row>
    <row r="22" spans="1:18" ht="24" customHeight="1" x14ac:dyDescent="0.2">
      <c r="A22" s="100"/>
      <c r="B22" s="108" t="s">
        <v>38</v>
      </c>
      <c r="C22" s="109"/>
      <c r="D22" s="43">
        <f t="array" ref="D22">SUMPRODUCT(IF(เก็บข้อมูลHRD!L7:L2007="มี",IF(เก็บข้อมูลHRD!B7:B2007&lt;&gt;"",1/COUNTIFS(เก็บข้อมูลHRD!B7:B2007,เก็บข้อมูลHRD!B7:B2007,เก็บข้อมูลHRD!L7:L2007,"มี",เก็บข้อมูลHRD!B7:B2007,"&lt;&gt;"))))</f>
        <v>0</v>
      </c>
      <c r="E22" s="35" t="s">
        <v>37</v>
      </c>
      <c r="F22" s="40">
        <f t="array" ref="F22">(D22/SUMPRODUCT((เก็บข้อมูลHRD!B7:B2007&lt;&gt;"")/COUNTIF(เก็บข้อมูลHRD!B7:B2007,เก็บข้อมูลHRD!B7:B2007&amp;"")))*100</f>
        <v>0</v>
      </c>
      <c r="G22" s="47"/>
      <c r="H22" s="99"/>
      <c r="I22" s="99"/>
      <c r="J22" s="99"/>
      <c r="K22" s="99"/>
      <c r="L22" s="99"/>
      <c r="M22" s="99"/>
      <c r="N22" s="47"/>
    </row>
    <row r="23" spans="1:18" ht="24" x14ac:dyDescent="0.2">
      <c r="A23" s="100"/>
      <c r="B23" s="106" t="s">
        <v>41</v>
      </c>
      <c r="C23" s="106"/>
      <c r="D23" s="106"/>
      <c r="E23" s="106"/>
      <c r="F23" s="107"/>
      <c r="G23" s="47"/>
      <c r="H23" s="99"/>
      <c r="I23" s="99"/>
      <c r="J23" s="99"/>
      <c r="K23" s="99"/>
      <c r="L23" s="99"/>
      <c r="M23" s="99"/>
      <c r="N23" s="47"/>
    </row>
    <row r="24" spans="1:18" ht="21.75" customHeight="1" x14ac:dyDescent="0.2">
      <c r="A24" s="100"/>
      <c r="B24" s="108" t="s">
        <v>42</v>
      </c>
      <c r="C24" s="109"/>
      <c r="D24" s="44">
        <f t="array" ref="D24">SUM(เก็บข้อมูลHRD!K7:K2007)</f>
        <v>0</v>
      </c>
      <c r="E24" s="45" t="s">
        <v>58</v>
      </c>
      <c r="F24" s="46" t="e">
        <f t="array" ref="F24">AVERAGEIF(เก็บข้อมูลHRD!K7:K2007,"&lt;&gt;0")</f>
        <v>#DIV/0!</v>
      </c>
      <c r="G24" s="47"/>
      <c r="H24" s="96" t="s">
        <v>61</v>
      </c>
      <c r="I24" s="96"/>
      <c r="J24" s="96"/>
      <c r="K24" s="96"/>
      <c r="L24" s="96"/>
      <c r="M24" s="47"/>
      <c r="N24" s="47"/>
    </row>
    <row r="25" spans="1:18" x14ac:dyDescent="0.2">
      <c r="B25" s="143"/>
      <c r="C25" s="143"/>
      <c r="D25" s="143"/>
      <c r="E25" s="143"/>
    </row>
  </sheetData>
  <sheetProtection algorithmName="SHA-512" hashValue="ChzY0PgtWgmTGCRuiBQ9RT/QO1ezk7bLAV+NvMKInnDlDRUFBcXt0POiSSB9BRBF9enTGARXj43iyFCG/lS8tg==" saltValue="/gWGXguVvkK4QZfyZOsxnw==" spinCount="100000" sheet="1" objects="1" scenarios="1" selectLockedCells="1" selectUnlockedCells="1"/>
  <protectedRanges>
    <protectedRange password="CE28" sqref="I4:J4 E2 C2 M4:N4" name="ช่วง1_2_3"/>
  </protectedRanges>
  <mergeCells count="60">
    <mergeCell ref="B25:E25"/>
    <mergeCell ref="K6:M6"/>
    <mergeCell ref="H6:J6"/>
    <mergeCell ref="K12:L12"/>
    <mergeCell ref="H17:I17"/>
    <mergeCell ref="K17:L17"/>
    <mergeCell ref="B15:C15"/>
    <mergeCell ref="H13:I13"/>
    <mergeCell ref="K13:L13"/>
    <mergeCell ref="H14:I14"/>
    <mergeCell ref="K14:L14"/>
    <mergeCell ref="H15:I15"/>
    <mergeCell ref="K15:L15"/>
    <mergeCell ref="B19:C19"/>
    <mergeCell ref="H7:I7"/>
    <mergeCell ref="K7:L7"/>
    <mergeCell ref="B5:C5"/>
    <mergeCell ref="A1:M1"/>
    <mergeCell ref="B4:C4"/>
    <mergeCell ref="I4:J4"/>
    <mergeCell ref="K4:L4"/>
    <mergeCell ref="D2:I2"/>
    <mergeCell ref="J2:K2"/>
    <mergeCell ref="L2:M2"/>
    <mergeCell ref="H8:I8"/>
    <mergeCell ref="K8:L8"/>
    <mergeCell ref="H9:I9"/>
    <mergeCell ref="B23:F23"/>
    <mergeCell ref="K9:L9"/>
    <mergeCell ref="H10:I10"/>
    <mergeCell ref="K10:L10"/>
    <mergeCell ref="B13:C13"/>
    <mergeCell ref="H11:I11"/>
    <mergeCell ref="B10:C10"/>
    <mergeCell ref="K11:L11"/>
    <mergeCell ref="H12:I12"/>
    <mergeCell ref="H16:I16"/>
    <mergeCell ref="K16:L16"/>
    <mergeCell ref="B18:C18"/>
    <mergeCell ref="B16:F16"/>
    <mergeCell ref="B6:F6"/>
    <mergeCell ref="A6:A10"/>
    <mergeCell ref="B12:D12"/>
    <mergeCell ref="B11:F11"/>
    <mergeCell ref="A11:A15"/>
    <mergeCell ref="B14:C14"/>
    <mergeCell ref="B8:C8"/>
    <mergeCell ref="E7:F7"/>
    <mergeCell ref="E12:F12"/>
    <mergeCell ref="B7:D7"/>
    <mergeCell ref="B9:C9"/>
    <mergeCell ref="H24:L24"/>
    <mergeCell ref="H18:M23"/>
    <mergeCell ref="A16:A24"/>
    <mergeCell ref="B17:D17"/>
    <mergeCell ref="E17:F17"/>
    <mergeCell ref="B20:C20"/>
    <mergeCell ref="B21:F21"/>
    <mergeCell ref="B22:C22"/>
    <mergeCell ref="B24:C24"/>
  </mergeCells>
  <dataValidations count="4">
    <dataValidation type="whole" errorStyle="warning" allowBlank="1" showInputMessage="1" showErrorMessage="1" errorTitle="ตัวเลขไม่ถูกต้อง" error="กรุณากรอกเฉพาะปีพุทธศักราช" sqref="I4:J4" xr:uid="{91521CC7-C52F-4536-A4C0-46BCC298BE70}">
      <formula1>2562</formula1>
      <formula2>2570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F4:G4" xr:uid="{8DFB90F5-4E67-4D3C-9C77-F75C75C0E82C}">
      <formula1>0</formula1>
      <formula2>10000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" xr:uid="{CFB0AF4B-A9A4-42D5-B00E-5C7AFF4F976E}">
      <formula1>1</formula1>
      <formula2>10000</formula2>
    </dataValidation>
    <dataValidation allowBlank="1" showInputMessage="1" showErrorMessage="1" error="กรุณากรอกตัวเลขจำนวนเต็ม" sqref="M4:N4" xr:uid="{35458190-5E36-45F6-A561-D6B56744F458}"/>
  </dataValidations>
  <printOptions horizontalCentered="1" verticalCentered="1"/>
  <pageMargins left="7.874015748031496E-2" right="7.874015748031496E-2" top="3.937007874015748E-2" bottom="3.937007874015748E-2" header="3.937007874015748E-2" footer="3.937007874015748E-2"/>
  <pageSetup paperSize="9" orientation="landscape" r:id="rId1"/>
  <ignoredErrors>
    <ignoredError sqref="I4 M4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64F3E-0C91-46D6-8215-C9A32EEA9CE2}">
  <sheetPr codeName="Sheet3"/>
  <dimension ref="A1:D154"/>
  <sheetViews>
    <sheetView workbookViewId="0">
      <selection activeCell="A4" sqref="A4"/>
    </sheetView>
  </sheetViews>
  <sheetFormatPr defaultColWidth="9" defaultRowHeight="26.25" x14ac:dyDescent="0.6"/>
  <cols>
    <col min="1" max="1" width="10.375" style="81" customWidth="1"/>
    <col min="2" max="2" width="42" style="82" customWidth="1"/>
    <col min="3" max="3" width="37.625" style="83" customWidth="1"/>
    <col min="4" max="4" width="44.75" style="81" customWidth="1"/>
    <col min="5" max="16384" width="9" style="68"/>
  </cols>
  <sheetData>
    <row r="1" spans="1:4" ht="36" x14ac:dyDescent="0.65">
      <c r="A1" s="148" t="s">
        <v>64</v>
      </c>
      <c r="B1" s="148"/>
      <c r="C1" s="148"/>
      <c r="D1" s="148"/>
    </row>
    <row r="2" spans="1:4" ht="92.25" customHeight="1" x14ac:dyDescent="0.6">
      <c r="A2" s="147" t="s">
        <v>75</v>
      </c>
      <c r="B2" s="147"/>
      <c r="C2" s="147"/>
      <c r="D2" s="147"/>
    </row>
    <row r="3" spans="1:4" ht="186.75" customHeight="1" x14ac:dyDescent="0.6">
      <c r="A3" s="147" t="s">
        <v>71</v>
      </c>
      <c r="B3" s="147"/>
      <c r="C3" s="147"/>
      <c r="D3" s="147"/>
    </row>
    <row r="4" spans="1:4" s="72" customFormat="1" ht="52.5" x14ac:dyDescent="0.2">
      <c r="A4" s="69" t="s">
        <v>56</v>
      </c>
      <c r="B4" s="70" t="s">
        <v>62</v>
      </c>
      <c r="C4" s="71" t="s">
        <v>1</v>
      </c>
      <c r="D4" s="73" t="s">
        <v>65</v>
      </c>
    </row>
    <row r="5" spans="1:4" x14ac:dyDescent="0.6">
      <c r="A5" s="77">
        <v>1</v>
      </c>
      <c r="B5" s="78" t="s">
        <v>66</v>
      </c>
      <c r="C5" s="79" t="s">
        <v>67</v>
      </c>
      <c r="D5" s="80" t="str">
        <f>IF(COUNTIF(เก็บข้อมูลHRD!$B$7:$B$2007,B5),"ได้รับการพัฒนาแล้ว",IF(B5="","ป้อนรายชื่อบุคลากรเพิ่ม(ถ้ามี)","ยังไม่ได้รับการพัฒนา"))</f>
        <v>ยังไม่ได้รับการพัฒนา</v>
      </c>
    </row>
    <row r="6" spans="1:4" x14ac:dyDescent="0.6">
      <c r="A6" s="77">
        <v>2</v>
      </c>
      <c r="B6" s="78"/>
      <c r="C6" s="79"/>
      <c r="D6" s="80" t="str">
        <f>IF(COUNTIF(เก็บข้อมูลHRD!$B$7:$B$2007,B6),"ได้รับการพัฒนาแล้ว",IF(B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" spans="1:4" x14ac:dyDescent="0.6">
      <c r="A7" s="77">
        <v>3</v>
      </c>
      <c r="B7" s="78"/>
      <c r="C7" s="79"/>
      <c r="D7" s="80" t="str">
        <f>IF(COUNTIF(เก็บข้อมูลHRD!$B$7:$B$2007,B7),"ได้รับการพัฒนาแล้ว",IF(B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" spans="1:4" x14ac:dyDescent="0.6">
      <c r="A8" s="77">
        <v>4</v>
      </c>
      <c r="B8" s="78"/>
      <c r="C8" s="79"/>
      <c r="D8" s="80" t="str">
        <f>IF(COUNTIF(เก็บข้อมูลHRD!$B$7:$B$2007,B8),"ได้รับการพัฒนาแล้ว",IF(B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" spans="1:4" x14ac:dyDescent="0.6">
      <c r="A9" s="77">
        <v>5</v>
      </c>
      <c r="B9" s="78"/>
      <c r="C9" s="79"/>
      <c r="D9" s="80" t="str">
        <f>IF(COUNTIF(เก็บข้อมูลHRD!$B$7:$B$2007,B9),"ได้รับการพัฒนาแล้ว",IF(B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" spans="1:4" x14ac:dyDescent="0.6">
      <c r="A10" s="77">
        <v>6</v>
      </c>
      <c r="B10" s="78"/>
      <c r="C10" s="79"/>
      <c r="D10" s="80" t="str">
        <f>IF(COUNTIF(เก็บข้อมูลHRD!$B$7:$B$2007,B10),"ได้รับการพัฒนาแล้ว",IF(B10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" spans="1:4" x14ac:dyDescent="0.6">
      <c r="A11" s="77">
        <v>7</v>
      </c>
      <c r="B11" s="78"/>
      <c r="C11" s="79"/>
      <c r="D11" s="80" t="str">
        <f>IF(COUNTIF(เก็บข้อมูลHRD!$B$7:$B$2007,B11),"ได้รับการพัฒนาแล้ว",IF(B11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" spans="1:4" x14ac:dyDescent="0.6">
      <c r="A12" s="77">
        <v>8</v>
      </c>
      <c r="B12" s="78"/>
      <c r="C12" s="79"/>
      <c r="D12" s="80" t="str">
        <f>IF(COUNTIF(เก็บข้อมูลHRD!$B$7:$B$2007,B12),"ได้รับการพัฒนาแล้ว",IF(B12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" spans="1:4" x14ac:dyDescent="0.6">
      <c r="A13" s="77">
        <v>9</v>
      </c>
      <c r="B13" s="78"/>
      <c r="C13" s="79"/>
      <c r="D13" s="80" t="str">
        <f>IF(COUNTIF(เก็บข้อมูลHRD!$B$7:$B$2007,B13),"ได้รับการพัฒนาแล้ว",IF(B13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" spans="1:4" x14ac:dyDescent="0.6">
      <c r="A14" s="77">
        <v>10</v>
      </c>
      <c r="B14" s="78"/>
      <c r="C14" s="79"/>
      <c r="D14" s="80" t="str">
        <f>IF(COUNTIF(เก็บข้อมูลHRD!$B$7:$B$2007,B14),"ได้รับการพัฒนาแล้ว",IF(B14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" spans="1:4" x14ac:dyDescent="0.6">
      <c r="A15" s="77">
        <v>11</v>
      </c>
      <c r="B15" s="78"/>
      <c r="C15" s="79"/>
      <c r="D15" s="80" t="str">
        <f>IF(COUNTIF(เก็บข้อมูลHRD!$B$7:$B$2007,B15),"ได้รับการพัฒนาแล้ว",IF(B15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6" spans="1:4" x14ac:dyDescent="0.6">
      <c r="A16" s="77">
        <v>12</v>
      </c>
      <c r="B16" s="78"/>
      <c r="C16" s="79"/>
      <c r="D16" s="80" t="str">
        <f>IF(COUNTIF(เก็บข้อมูลHRD!$B$7:$B$2007,B16),"ได้รับการพัฒนาแล้ว",IF(B16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7" spans="1:4" x14ac:dyDescent="0.6">
      <c r="A17" s="77">
        <v>13</v>
      </c>
      <c r="B17" s="78"/>
      <c r="C17" s="79"/>
      <c r="D17" s="80" t="str">
        <f>IF(COUNTIF(เก็บข้อมูลHRD!$B$7:$B$2007,B17),"ได้รับการพัฒนาแล้ว",IF(B17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8" spans="1:4" x14ac:dyDescent="0.6">
      <c r="A18" s="77">
        <v>14</v>
      </c>
      <c r="B18" s="78"/>
      <c r="C18" s="79"/>
      <c r="D18" s="80" t="str">
        <f>IF(COUNTIF(เก็บข้อมูลHRD!$B$7:$B$2007,B18),"ได้รับการพัฒนาแล้ว",IF(B18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9" spans="1:4" x14ac:dyDescent="0.6">
      <c r="A19" s="77">
        <v>15</v>
      </c>
      <c r="B19" s="78"/>
      <c r="C19" s="79"/>
      <c r="D19" s="80" t="str">
        <f>IF(COUNTIF(เก็บข้อมูลHRD!$B$7:$B$2007,B19),"ได้รับการพัฒนาแล้ว",IF(B19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0" spans="1:4" x14ac:dyDescent="0.6">
      <c r="A20" s="77">
        <v>16</v>
      </c>
      <c r="B20" s="78"/>
      <c r="C20" s="79"/>
      <c r="D20" s="80" t="str">
        <f>IF(COUNTIF(เก็บข้อมูลHRD!$B$7:$B$2007,B20),"ได้รับการพัฒนาแล้ว",IF(B20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1" spans="1:4" x14ac:dyDescent="0.6">
      <c r="A21" s="77">
        <v>17</v>
      </c>
      <c r="B21" s="78"/>
      <c r="C21" s="79"/>
      <c r="D21" s="80" t="str">
        <f>IF(COUNTIF(เก็บข้อมูลHRD!$B$7:$B$2007,B21),"ได้รับการพัฒนาแล้ว",IF(B21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2" spans="1:4" x14ac:dyDescent="0.6">
      <c r="A22" s="77">
        <v>18</v>
      </c>
      <c r="B22" s="78"/>
      <c r="C22" s="79"/>
      <c r="D22" s="80" t="str">
        <f>IF(COUNTIF(เก็บข้อมูลHRD!$B$7:$B$2007,B22),"ได้รับการพัฒนาแล้ว",IF(B22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3" spans="1:4" x14ac:dyDescent="0.6">
      <c r="A23" s="77">
        <v>19</v>
      </c>
      <c r="B23" s="78"/>
      <c r="C23" s="79"/>
      <c r="D23" s="80" t="str">
        <f>IF(COUNTIF(เก็บข้อมูลHRD!$B$7:$B$2007,B23),"ได้รับการพัฒนาแล้ว",IF(B23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4" spans="1:4" x14ac:dyDescent="0.6">
      <c r="A24" s="77">
        <v>20</v>
      </c>
      <c r="B24" s="78"/>
      <c r="C24" s="79"/>
      <c r="D24" s="80" t="str">
        <f>IF(COUNTIF(เก็บข้อมูลHRD!$B$7:$B$2007,B24),"ได้รับการพัฒนาแล้ว",IF(B24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5" spans="1:4" x14ac:dyDescent="0.6">
      <c r="A25" s="77">
        <v>21</v>
      </c>
      <c r="B25" s="78"/>
      <c r="C25" s="79"/>
      <c r="D25" s="80" t="str">
        <f>IF(COUNTIF(เก็บข้อมูลHRD!$B$7:$B$2007,B25),"ได้รับการพัฒนาแล้ว",IF(B25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6" spans="1:4" x14ac:dyDescent="0.6">
      <c r="A26" s="77">
        <v>22</v>
      </c>
      <c r="B26" s="78"/>
      <c r="C26" s="79"/>
      <c r="D26" s="80" t="str">
        <f>IF(COUNTIF(เก็บข้อมูลHRD!$B$7:$B$2007,B26),"ได้รับการพัฒนาแล้ว",IF(B26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7" spans="1:4" x14ac:dyDescent="0.6">
      <c r="A27" s="77">
        <v>23</v>
      </c>
      <c r="B27" s="78"/>
      <c r="C27" s="79"/>
      <c r="D27" s="80" t="str">
        <f>IF(COUNTIF(เก็บข้อมูลHRD!$B$7:$B$2007,B27),"ได้รับการพัฒนาแล้ว",IF(B27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8" spans="1:4" x14ac:dyDescent="0.6">
      <c r="A28" s="77">
        <v>24</v>
      </c>
      <c r="B28" s="78"/>
      <c r="C28" s="79"/>
      <c r="D28" s="80" t="str">
        <f>IF(COUNTIF(เก็บข้อมูลHRD!$B$7:$B$2007,B28),"ได้รับการพัฒนาแล้ว",IF(B28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9" spans="1:4" x14ac:dyDescent="0.6">
      <c r="A29" s="77">
        <v>25</v>
      </c>
      <c r="B29" s="78"/>
      <c r="C29" s="79"/>
      <c r="D29" s="80" t="str">
        <f>IF(COUNTIF(เก็บข้อมูลHRD!$B$7:$B$2007,B29),"ได้รับการพัฒนาแล้ว",IF(B29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0" spans="1:4" x14ac:dyDescent="0.6">
      <c r="A30" s="77">
        <v>26</v>
      </c>
      <c r="B30" s="78"/>
      <c r="C30" s="79"/>
      <c r="D30" s="80" t="str">
        <f>IF(COUNTIF(เก็บข้อมูลHRD!$B$7:$B$2007,B30),"ได้รับการพัฒนาแล้ว",IF(B30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1" spans="1:4" x14ac:dyDescent="0.6">
      <c r="A31" s="77">
        <v>27</v>
      </c>
      <c r="B31" s="78"/>
      <c r="C31" s="79"/>
      <c r="D31" s="80" t="str">
        <f>IF(COUNTIF(เก็บข้อมูลHRD!$B$7:$B$2007,B31),"ได้รับการพัฒนาแล้ว",IF(B31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2" spans="1:4" x14ac:dyDescent="0.6">
      <c r="A32" s="77">
        <v>28</v>
      </c>
      <c r="B32" s="78"/>
      <c r="C32" s="79"/>
      <c r="D32" s="80" t="str">
        <f>IF(COUNTIF(เก็บข้อมูลHRD!$B$7:$B$2007,B32),"ได้รับการพัฒนาแล้ว",IF(B32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3" spans="1:4" x14ac:dyDescent="0.6">
      <c r="A33" s="77">
        <v>29</v>
      </c>
      <c r="B33" s="78"/>
      <c r="C33" s="79"/>
      <c r="D33" s="80" t="str">
        <f>IF(COUNTIF(เก็บข้อมูลHRD!$B$7:$B$2007,B33),"ได้รับการพัฒนาแล้ว",IF(B33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4" spans="1:4" x14ac:dyDescent="0.6">
      <c r="A34" s="77">
        <v>30</v>
      </c>
      <c r="B34" s="78"/>
      <c r="C34" s="79"/>
      <c r="D34" s="80" t="str">
        <f>IF(COUNTIF(เก็บข้อมูลHRD!$B$7:$B$2007,B34),"ได้รับการพัฒนาแล้ว",IF(B34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5" spans="1:4" x14ac:dyDescent="0.6">
      <c r="A35" s="77">
        <v>31</v>
      </c>
      <c r="B35" s="78"/>
      <c r="C35" s="79"/>
      <c r="D35" s="80" t="str">
        <f>IF(COUNTIF(เก็บข้อมูลHRD!$B$7:$B$2007,B35),"ได้รับการพัฒนาแล้ว",IF(B35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6" spans="1:4" x14ac:dyDescent="0.6">
      <c r="A36" s="77">
        <v>32</v>
      </c>
      <c r="B36" s="78"/>
      <c r="C36" s="79"/>
      <c r="D36" s="80" t="str">
        <f>IF(COUNTIF(เก็บข้อมูลHRD!$B$7:$B$2007,B36),"ได้รับการพัฒนาแล้ว",IF(B36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7" spans="1:4" x14ac:dyDescent="0.6">
      <c r="A37" s="77">
        <v>33</v>
      </c>
      <c r="B37" s="78"/>
      <c r="C37" s="79"/>
      <c r="D37" s="80" t="str">
        <f>IF(COUNTIF(เก็บข้อมูลHRD!$B$7:$B$2007,B37),"ได้รับการพัฒนาแล้ว",IF(B37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8" spans="1:4" x14ac:dyDescent="0.6">
      <c r="A38" s="77">
        <v>34</v>
      </c>
      <c r="B38" s="78"/>
      <c r="C38" s="79"/>
      <c r="D38" s="80" t="str">
        <f>IF(COUNTIF(เก็บข้อมูลHRD!$B$7:$B$2007,B38),"ได้รับการพัฒนาแล้ว",IF(B38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9" spans="1:4" x14ac:dyDescent="0.6">
      <c r="A39" s="77">
        <v>35</v>
      </c>
      <c r="B39" s="78"/>
      <c r="C39" s="79"/>
      <c r="D39" s="80" t="str">
        <f>IF(COUNTIF(เก็บข้อมูลHRD!$B$7:$B$2007,B39),"ได้รับการพัฒนาแล้ว",IF(B39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0" spans="1:4" x14ac:dyDescent="0.6">
      <c r="A40" s="77">
        <v>36</v>
      </c>
      <c r="B40" s="78"/>
      <c r="C40" s="79"/>
      <c r="D40" s="80" t="str">
        <f>IF(COUNTIF(เก็บข้อมูลHRD!$B$7:$B$2007,B40),"ได้รับการพัฒนาแล้ว",IF(B40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1" spans="1:4" x14ac:dyDescent="0.6">
      <c r="A41" s="77">
        <v>37</v>
      </c>
      <c r="B41" s="78"/>
      <c r="C41" s="79"/>
      <c r="D41" s="80" t="str">
        <f>IF(COUNTIF(เก็บข้อมูลHRD!$B$7:$B$2007,B41),"ได้รับการพัฒนาแล้ว",IF(B41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2" spans="1:4" x14ac:dyDescent="0.6">
      <c r="A42" s="77">
        <v>38</v>
      </c>
      <c r="B42" s="78"/>
      <c r="C42" s="79"/>
      <c r="D42" s="80" t="str">
        <f>IF(COUNTIF(เก็บข้อมูลHRD!$B$7:$B$2007,B42),"ได้รับการพัฒนาแล้ว",IF(B42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3" spans="1:4" x14ac:dyDescent="0.6">
      <c r="A43" s="77">
        <v>39</v>
      </c>
      <c r="B43" s="78"/>
      <c r="C43" s="79"/>
      <c r="D43" s="80" t="str">
        <f>IF(COUNTIF(เก็บข้อมูลHRD!$B$7:$B$2007,B43),"ได้รับการพัฒนาแล้ว",IF(B43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4" spans="1:4" x14ac:dyDescent="0.6">
      <c r="A44" s="77">
        <v>40</v>
      </c>
      <c r="B44" s="78"/>
      <c r="C44" s="79"/>
      <c r="D44" s="80" t="str">
        <f>IF(COUNTIF(เก็บข้อมูลHRD!$B$7:$B$2007,B44),"ได้รับการพัฒนาแล้ว",IF(B44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5" spans="1:4" x14ac:dyDescent="0.6">
      <c r="A45" s="77">
        <v>41</v>
      </c>
      <c r="B45" s="78"/>
      <c r="C45" s="79"/>
      <c r="D45" s="80" t="str">
        <f>IF(COUNTIF(เก็บข้อมูลHRD!$B$7:$B$2007,B45),"ได้รับการพัฒนาแล้ว",IF(B45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6" spans="1:4" x14ac:dyDescent="0.6">
      <c r="A46" s="77">
        <v>42</v>
      </c>
      <c r="B46" s="78"/>
      <c r="C46" s="79"/>
      <c r="D46" s="80" t="str">
        <f>IF(COUNTIF(เก็บข้อมูลHRD!$B$7:$B$2007,B46),"ได้รับการพัฒนาแล้ว",IF(B46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7" spans="1:4" x14ac:dyDescent="0.6">
      <c r="A47" s="77">
        <v>43</v>
      </c>
      <c r="B47" s="78"/>
      <c r="C47" s="79"/>
      <c r="D47" s="80" t="str">
        <f>IF(COUNTIF(เก็บข้อมูลHRD!$B$7:$B$2007,B47),"ได้รับการพัฒนาแล้ว",IF(B47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8" spans="1:4" x14ac:dyDescent="0.6">
      <c r="A48" s="77">
        <v>44</v>
      </c>
      <c r="B48" s="78"/>
      <c r="C48" s="79"/>
      <c r="D48" s="80" t="str">
        <f>IF(COUNTIF(เก็บข้อมูลHRD!$B$7:$B$2007,B48),"ได้รับการพัฒนาแล้ว",IF(B48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9" spans="1:4" x14ac:dyDescent="0.6">
      <c r="A49" s="77">
        <v>45</v>
      </c>
      <c r="B49" s="78"/>
      <c r="C49" s="79"/>
      <c r="D49" s="80" t="str">
        <f>IF(COUNTIF(เก็บข้อมูลHRD!$B$7:$B$2007,B49),"ได้รับการพัฒนาแล้ว",IF(B49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0" spans="1:4" x14ac:dyDescent="0.6">
      <c r="A50" s="77">
        <v>46</v>
      </c>
      <c r="B50" s="78"/>
      <c r="C50" s="79"/>
      <c r="D50" s="80" t="str">
        <f>IF(COUNTIF(เก็บข้อมูลHRD!$B$7:$B$2007,B50),"ได้รับการพัฒนาแล้ว",IF(B50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1" spans="1:4" x14ac:dyDescent="0.6">
      <c r="A51" s="77">
        <v>47</v>
      </c>
      <c r="B51" s="78"/>
      <c r="C51" s="79"/>
      <c r="D51" s="80" t="str">
        <f>IF(COUNTIF(เก็บข้อมูลHRD!$B$7:$B$2007,B51),"ได้รับการพัฒนาแล้ว",IF(B51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2" spans="1:4" x14ac:dyDescent="0.6">
      <c r="A52" s="77">
        <v>48</v>
      </c>
      <c r="B52" s="78"/>
      <c r="C52" s="79"/>
      <c r="D52" s="80" t="str">
        <f>IF(COUNTIF(เก็บข้อมูลHRD!$B$7:$B$2007,B52),"ได้รับการพัฒนาแล้ว",IF(B52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3" spans="1:4" x14ac:dyDescent="0.6">
      <c r="A53" s="77">
        <v>49</v>
      </c>
      <c r="B53" s="78"/>
      <c r="C53" s="79"/>
      <c r="D53" s="80" t="str">
        <f>IF(COUNTIF(เก็บข้อมูลHRD!$B$7:$B$2007,B53),"ได้รับการพัฒนาแล้ว",IF(B53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4" spans="1:4" x14ac:dyDescent="0.6">
      <c r="A54" s="77">
        <v>50</v>
      </c>
      <c r="B54" s="78"/>
      <c r="C54" s="79"/>
      <c r="D54" s="80" t="str">
        <f>IF(COUNTIF(เก็บข้อมูลHRD!$B$7:$B$2007,B54),"ได้รับการพัฒนาแล้ว",IF(B54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5" spans="1:4" x14ac:dyDescent="0.6">
      <c r="A55" s="77">
        <v>51</v>
      </c>
      <c r="B55" s="78"/>
      <c r="C55" s="79"/>
      <c r="D55" s="80" t="str">
        <f>IF(COUNTIF(เก็บข้อมูลHRD!$B$7:$B$2007,B55),"ได้รับการพัฒนาแล้ว",IF(B55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6" spans="1:4" x14ac:dyDescent="0.6">
      <c r="A56" s="77">
        <v>52</v>
      </c>
      <c r="B56" s="78"/>
      <c r="C56" s="79"/>
      <c r="D56" s="80" t="str">
        <f>IF(COUNTIF(เก็บข้อมูลHRD!$B$7:$B$2007,B56),"ได้รับการพัฒนาแล้ว",IF(B56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7" spans="1:4" x14ac:dyDescent="0.6">
      <c r="A57" s="77">
        <v>53</v>
      </c>
      <c r="B57" s="78"/>
      <c r="C57" s="79"/>
      <c r="D57" s="80" t="str">
        <f>IF(COUNTIF(เก็บข้อมูลHRD!$B$7:$B$2007,B57),"ได้รับการพัฒนาแล้ว",IF(B57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8" spans="1:4" x14ac:dyDescent="0.6">
      <c r="A58" s="77">
        <v>54</v>
      </c>
      <c r="B58" s="78"/>
      <c r="C58" s="79"/>
      <c r="D58" s="80" t="str">
        <f>IF(COUNTIF(เก็บข้อมูลHRD!$B$7:$B$2007,B58),"ได้รับการพัฒนาแล้ว",IF(B58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9" spans="1:4" x14ac:dyDescent="0.6">
      <c r="A59" s="77">
        <v>55</v>
      </c>
      <c r="B59" s="78"/>
      <c r="C59" s="79"/>
      <c r="D59" s="80" t="str">
        <f>IF(COUNTIF(เก็บข้อมูลHRD!$B$7:$B$2007,B59),"ได้รับการพัฒนาแล้ว",IF(B59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0" spans="1:4" x14ac:dyDescent="0.6">
      <c r="A60" s="77">
        <v>56</v>
      </c>
      <c r="B60" s="78"/>
      <c r="C60" s="79"/>
      <c r="D60" s="80" t="str">
        <f>IF(COUNTIF(เก็บข้อมูลHRD!$B$7:$B$2007,B60),"ได้รับการพัฒนาแล้ว",IF(B60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1" spans="1:4" x14ac:dyDescent="0.6">
      <c r="A61" s="77">
        <v>57</v>
      </c>
      <c r="B61" s="78"/>
      <c r="C61" s="79"/>
      <c r="D61" s="80" t="str">
        <f>IF(COUNTIF(เก็บข้อมูลHRD!$B$7:$B$2007,B61),"ได้รับการพัฒนาแล้ว",IF(B61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2" spans="1:4" x14ac:dyDescent="0.6">
      <c r="A62" s="77">
        <v>58</v>
      </c>
      <c r="B62" s="78"/>
      <c r="C62" s="79"/>
      <c r="D62" s="80" t="str">
        <f>IF(COUNTIF(เก็บข้อมูลHRD!$B$7:$B$2007,B62),"ได้รับการพัฒนาแล้ว",IF(B62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3" spans="1:4" x14ac:dyDescent="0.6">
      <c r="A63" s="77">
        <v>59</v>
      </c>
      <c r="B63" s="78"/>
      <c r="C63" s="79"/>
      <c r="D63" s="80" t="str">
        <f>IF(COUNTIF(เก็บข้อมูลHRD!$B$7:$B$2007,B63),"ได้รับการพัฒนาแล้ว",IF(B63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4" spans="1:4" x14ac:dyDescent="0.6">
      <c r="A64" s="77">
        <v>60</v>
      </c>
      <c r="B64" s="78"/>
      <c r="C64" s="79"/>
      <c r="D64" s="80" t="str">
        <f>IF(COUNTIF(เก็บข้อมูลHRD!$B$7:$B$2007,B64),"ได้รับการพัฒนาแล้ว",IF(B64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5" spans="1:4" x14ac:dyDescent="0.6">
      <c r="A65" s="77">
        <v>61</v>
      </c>
      <c r="B65" s="78"/>
      <c r="C65" s="79"/>
      <c r="D65" s="80" t="str">
        <f>IF(COUNTIF(เก็บข้อมูลHRD!$B$7:$B$2007,B65),"ได้รับการพัฒนาแล้ว",IF(B65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6" spans="1:4" x14ac:dyDescent="0.6">
      <c r="A66" s="77">
        <v>62</v>
      </c>
      <c r="B66" s="78"/>
      <c r="C66" s="79"/>
      <c r="D66" s="80" t="str">
        <f>IF(COUNTIF(เก็บข้อมูลHRD!$B$7:$B$2007,B66),"ได้รับการพัฒนาแล้ว",IF(B66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7" spans="1:4" x14ac:dyDescent="0.6">
      <c r="A67" s="77">
        <v>63</v>
      </c>
      <c r="B67" s="78"/>
      <c r="C67" s="79"/>
      <c r="D67" s="80" t="str">
        <f>IF(COUNTIF(เก็บข้อมูลHRD!$B$7:$B$2007,B67),"ได้รับการพัฒนาแล้ว",IF(B67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8" spans="1:4" x14ac:dyDescent="0.6">
      <c r="A68" s="77">
        <v>64</v>
      </c>
      <c r="B68" s="78"/>
      <c r="C68" s="79"/>
      <c r="D68" s="80" t="str">
        <f>IF(COUNTIF(เก็บข้อมูลHRD!$B$7:$B$2007,B68),"ได้รับการพัฒนาแล้ว",IF(B68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9" spans="1:4" x14ac:dyDescent="0.6">
      <c r="A69" s="77">
        <v>65</v>
      </c>
      <c r="B69" s="78"/>
      <c r="C69" s="79"/>
      <c r="D69" s="80" t="str">
        <f>IF(COUNTIF(เก็บข้อมูลHRD!$B$7:$B$2007,B69),"ได้รับการพัฒนาแล้ว",IF(B69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0" spans="1:4" x14ac:dyDescent="0.6">
      <c r="A70" s="77">
        <v>66</v>
      </c>
      <c r="B70" s="78"/>
      <c r="C70" s="79"/>
      <c r="D70" s="80" t="str">
        <f>IF(COUNTIF(เก็บข้อมูลHRD!$B$7:$B$2007,B70),"ได้รับการพัฒนาแล้ว",IF(B70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1" spans="1:4" x14ac:dyDescent="0.6">
      <c r="A71" s="77">
        <v>67</v>
      </c>
      <c r="B71" s="78"/>
      <c r="C71" s="79"/>
      <c r="D71" s="80" t="str">
        <f>IF(COUNTIF(เก็บข้อมูลHRD!$B$7:$B$2007,B71),"ได้รับการพัฒนาแล้ว",IF(B71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2" spans="1:4" x14ac:dyDescent="0.6">
      <c r="A72" s="77">
        <v>68</v>
      </c>
      <c r="B72" s="78"/>
      <c r="C72" s="79"/>
      <c r="D72" s="80" t="str">
        <f>IF(COUNTIF(เก็บข้อมูลHRD!$B$7:$B$2007,B72),"ได้รับการพัฒนาแล้ว",IF(B72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3" spans="1:4" x14ac:dyDescent="0.6">
      <c r="A73" s="77">
        <v>69</v>
      </c>
      <c r="B73" s="78"/>
      <c r="C73" s="79"/>
      <c r="D73" s="80" t="str">
        <f>IF(COUNTIF(เก็บข้อมูลHRD!$B$7:$B$2007,B73),"ได้รับการพัฒนาแล้ว",IF(B73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4" spans="1:4" x14ac:dyDescent="0.6">
      <c r="A74" s="77">
        <v>70</v>
      </c>
      <c r="B74" s="78"/>
      <c r="C74" s="79"/>
      <c r="D74" s="80" t="str">
        <f>IF(COUNTIF(เก็บข้อมูลHRD!$B$7:$B$2007,B74),"ได้รับการพัฒนาแล้ว",IF(B74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5" spans="1:4" x14ac:dyDescent="0.6">
      <c r="A75" s="77">
        <v>71</v>
      </c>
      <c r="B75" s="78"/>
      <c r="C75" s="79"/>
      <c r="D75" s="80" t="str">
        <f>IF(COUNTIF(เก็บข้อมูลHRD!$B$7:$B$2007,B75),"ได้รับการพัฒนาแล้ว",IF(B75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6" spans="1:4" x14ac:dyDescent="0.6">
      <c r="A76" s="77">
        <v>72</v>
      </c>
      <c r="B76" s="78"/>
      <c r="C76" s="79"/>
      <c r="D76" s="80" t="str">
        <f>IF(COUNTIF(เก็บข้อมูลHRD!$B$7:$B$2007,B76),"ได้รับการพัฒนาแล้ว",IF(B76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7" spans="1:4" x14ac:dyDescent="0.6">
      <c r="A77" s="77">
        <v>73</v>
      </c>
      <c r="B77" s="78"/>
      <c r="C77" s="79"/>
      <c r="D77" s="80" t="str">
        <f>IF(COUNTIF(เก็บข้อมูลHRD!$B$7:$B$2007,B77),"ได้รับการพัฒนาแล้ว",IF(B77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8" spans="1:4" x14ac:dyDescent="0.6">
      <c r="A78" s="77">
        <v>74</v>
      </c>
      <c r="B78" s="78"/>
      <c r="C78" s="79"/>
      <c r="D78" s="80" t="str">
        <f>IF(COUNTIF(เก็บข้อมูลHRD!$B$7:$B$2007,B78),"ได้รับการพัฒนาแล้ว",IF(B78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9" spans="1:4" x14ac:dyDescent="0.6">
      <c r="A79" s="77">
        <v>75</v>
      </c>
      <c r="B79" s="78"/>
      <c r="C79" s="79"/>
      <c r="D79" s="80" t="str">
        <f>IF(COUNTIF(เก็บข้อมูลHRD!$B$7:$B$2007,B79),"ได้รับการพัฒนาแล้ว",IF(B79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0" spans="1:4" x14ac:dyDescent="0.6">
      <c r="A80" s="77">
        <v>76</v>
      </c>
      <c r="B80" s="78"/>
      <c r="C80" s="79"/>
      <c r="D80" s="80" t="str">
        <f>IF(COUNTIF(เก็บข้อมูลHRD!$B$7:$B$2007,B80),"ได้รับการพัฒนาแล้ว",IF(B80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1" spans="1:4" x14ac:dyDescent="0.6">
      <c r="A81" s="77">
        <v>77</v>
      </c>
      <c r="B81" s="78"/>
      <c r="C81" s="79"/>
      <c r="D81" s="80" t="str">
        <f>IF(COUNTIF(เก็บข้อมูลHRD!$B$7:$B$2007,B81),"ได้รับการพัฒนาแล้ว",IF(B81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2" spans="1:4" x14ac:dyDescent="0.6">
      <c r="A82" s="77">
        <v>78</v>
      </c>
      <c r="B82" s="78"/>
      <c r="C82" s="79"/>
      <c r="D82" s="80" t="str">
        <f>IF(COUNTIF(เก็บข้อมูลHRD!$B$7:$B$2007,B82),"ได้รับการพัฒนาแล้ว",IF(B82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3" spans="1:4" x14ac:dyDescent="0.6">
      <c r="A83" s="77">
        <v>79</v>
      </c>
      <c r="B83" s="78"/>
      <c r="C83" s="79"/>
      <c r="D83" s="80" t="str">
        <f>IF(COUNTIF(เก็บข้อมูลHRD!$B$7:$B$2007,B83),"ได้รับการพัฒนาแล้ว",IF(B83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4" spans="1:4" x14ac:dyDescent="0.6">
      <c r="A84" s="77">
        <v>80</v>
      </c>
      <c r="B84" s="78"/>
      <c r="C84" s="79"/>
      <c r="D84" s="80" t="str">
        <f>IF(COUNTIF(เก็บข้อมูลHRD!$B$7:$B$2007,B84),"ได้รับการพัฒนาแล้ว",IF(B84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5" spans="1:4" x14ac:dyDescent="0.6">
      <c r="A85" s="77">
        <v>81</v>
      </c>
      <c r="B85" s="78"/>
      <c r="C85" s="79"/>
      <c r="D85" s="80" t="str">
        <f>IF(COUNTIF(เก็บข้อมูลHRD!$B$7:$B$2007,B85),"ได้รับการพัฒนาแล้ว",IF(B85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6" spans="1:4" x14ac:dyDescent="0.6">
      <c r="A86" s="77">
        <v>82</v>
      </c>
      <c r="B86" s="78"/>
      <c r="C86" s="79"/>
      <c r="D86" s="80" t="str">
        <f>IF(COUNTIF(เก็บข้อมูลHRD!$B$7:$B$2007,B86),"ได้รับการพัฒนาแล้ว",IF(B86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7" spans="1:4" x14ac:dyDescent="0.6">
      <c r="A87" s="77">
        <v>83</v>
      </c>
      <c r="B87" s="78"/>
      <c r="C87" s="79"/>
      <c r="D87" s="80" t="str">
        <f>IF(COUNTIF(เก็บข้อมูลHRD!$B$7:$B$2007,B87),"ได้รับการพัฒนาแล้ว",IF(B87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8" spans="1:4" x14ac:dyDescent="0.6">
      <c r="A88" s="77">
        <v>84</v>
      </c>
      <c r="B88" s="78"/>
      <c r="C88" s="79"/>
      <c r="D88" s="80" t="str">
        <f>IF(COUNTIF(เก็บข้อมูลHRD!$B$7:$B$2007,B88),"ได้รับการพัฒนาแล้ว",IF(B88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9" spans="1:4" x14ac:dyDescent="0.6">
      <c r="A89" s="77">
        <v>85</v>
      </c>
      <c r="B89" s="78"/>
      <c r="C89" s="79"/>
      <c r="D89" s="80" t="str">
        <f>IF(COUNTIF(เก็บข้อมูลHRD!$B$7:$B$2007,B89),"ได้รับการพัฒนาแล้ว",IF(B89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0" spans="1:4" x14ac:dyDescent="0.6">
      <c r="A90" s="77">
        <v>86</v>
      </c>
      <c r="B90" s="78"/>
      <c r="C90" s="79"/>
      <c r="D90" s="80" t="str">
        <f>IF(COUNTIF(เก็บข้อมูลHRD!$B$7:$B$2007,B90),"ได้รับการพัฒนาแล้ว",IF(B90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1" spans="1:4" x14ac:dyDescent="0.6">
      <c r="A91" s="77">
        <v>87</v>
      </c>
      <c r="B91" s="78"/>
      <c r="C91" s="79"/>
      <c r="D91" s="80" t="str">
        <f>IF(COUNTIF(เก็บข้อมูลHRD!$B$7:$B$2007,B91),"ได้รับการพัฒนาแล้ว",IF(B91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2" spans="1:4" x14ac:dyDescent="0.6">
      <c r="A92" s="77">
        <v>88</v>
      </c>
      <c r="B92" s="78"/>
      <c r="C92" s="79"/>
      <c r="D92" s="80" t="str">
        <f>IF(COUNTIF(เก็บข้อมูลHRD!$B$7:$B$2007,B92),"ได้รับการพัฒนาแล้ว",IF(B92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3" spans="1:4" x14ac:dyDescent="0.6">
      <c r="A93" s="77">
        <v>89</v>
      </c>
      <c r="B93" s="78"/>
      <c r="C93" s="79"/>
      <c r="D93" s="80" t="str">
        <f>IF(COUNTIF(เก็บข้อมูลHRD!$B$7:$B$2007,B93),"ได้รับการพัฒนาแล้ว",IF(B93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4" spans="1:4" x14ac:dyDescent="0.6">
      <c r="A94" s="77">
        <v>90</v>
      </c>
      <c r="B94" s="78"/>
      <c r="C94" s="79"/>
      <c r="D94" s="80" t="str">
        <f>IF(COUNTIF(เก็บข้อมูลHRD!$B$7:$B$2007,B94),"ได้รับการพัฒนาแล้ว",IF(B94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5" spans="1:4" x14ac:dyDescent="0.6">
      <c r="A95" s="77">
        <v>91</v>
      </c>
      <c r="B95" s="78"/>
      <c r="C95" s="79"/>
      <c r="D95" s="80" t="str">
        <f>IF(COUNTIF(เก็บข้อมูลHRD!$B$7:$B$2007,B95),"ได้รับการพัฒนาแล้ว",IF(B95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6" spans="1:4" x14ac:dyDescent="0.6">
      <c r="A96" s="77">
        <v>92</v>
      </c>
      <c r="B96" s="78"/>
      <c r="C96" s="79"/>
      <c r="D96" s="80" t="str">
        <f>IF(COUNTIF(เก็บข้อมูลHRD!$B$7:$B$2007,B96),"ได้รับการพัฒนาแล้ว",IF(B96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7" spans="1:4" x14ac:dyDescent="0.6">
      <c r="A97" s="77">
        <v>93</v>
      </c>
      <c r="B97" s="78"/>
      <c r="C97" s="79"/>
      <c r="D97" s="80" t="str">
        <f>IF(COUNTIF(เก็บข้อมูลHRD!$B$7:$B$2007,B97),"ได้รับการพัฒนาแล้ว",IF(B97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8" spans="1:4" x14ac:dyDescent="0.6">
      <c r="A98" s="77">
        <v>94</v>
      </c>
      <c r="B98" s="78"/>
      <c r="C98" s="79"/>
      <c r="D98" s="80" t="str">
        <f>IF(COUNTIF(เก็บข้อมูลHRD!$B$7:$B$2007,B98),"ได้รับการพัฒนาแล้ว",IF(B98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9" spans="1:4" x14ac:dyDescent="0.6">
      <c r="A99" s="77">
        <v>95</v>
      </c>
      <c r="B99" s="78"/>
      <c r="C99" s="79"/>
      <c r="D99" s="80" t="str">
        <f>IF(COUNTIF(เก็บข้อมูลHRD!$B$7:$B$2007,B99),"ได้รับการพัฒนาแล้ว",IF(B99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0" spans="1:4" x14ac:dyDescent="0.6">
      <c r="A100" s="77">
        <v>96</v>
      </c>
      <c r="B100" s="78"/>
      <c r="C100" s="79"/>
      <c r="D100" s="80" t="str">
        <f>IF(COUNTIF(เก็บข้อมูลHRD!$B$7:$B$2007,B100),"ได้รับการพัฒนาแล้ว",IF(B100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1" spans="1:4" x14ac:dyDescent="0.6">
      <c r="A101" s="77">
        <v>97</v>
      </c>
      <c r="B101" s="78"/>
      <c r="C101" s="79"/>
      <c r="D101" s="80" t="str">
        <f>IF(COUNTIF(เก็บข้อมูลHRD!$B$7:$B$2007,B101),"ได้รับการพัฒนาแล้ว",IF(B101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2" spans="1:4" x14ac:dyDescent="0.6">
      <c r="A102" s="77">
        <v>98</v>
      </c>
      <c r="B102" s="78"/>
      <c r="C102" s="79"/>
      <c r="D102" s="80" t="str">
        <f>IF(COUNTIF(เก็บข้อมูลHRD!$B$7:$B$2007,B102),"ได้รับการพัฒนาแล้ว",IF(B102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3" spans="1:4" x14ac:dyDescent="0.6">
      <c r="A103" s="77">
        <v>99</v>
      </c>
      <c r="B103" s="78"/>
      <c r="C103" s="79"/>
      <c r="D103" s="80" t="str">
        <f>IF(COUNTIF(เก็บข้อมูลHRD!$B$7:$B$2007,B103),"ได้รับการพัฒนาแล้ว",IF(B103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4" spans="1:4" x14ac:dyDescent="0.6">
      <c r="A104" s="77">
        <v>100</v>
      </c>
      <c r="B104" s="78"/>
      <c r="C104" s="79"/>
      <c r="D104" s="80" t="str">
        <f>IF(COUNTIF(เก็บข้อมูลHRD!$B$7:$B$2007,B104),"ได้รับการพัฒนาแล้ว",IF(B104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5" spans="1:4" x14ac:dyDescent="0.6">
      <c r="A105" s="77">
        <v>101</v>
      </c>
      <c r="B105" s="78"/>
      <c r="C105" s="79"/>
      <c r="D105" s="80" t="str">
        <f>IF(COUNTIF(เก็บข้อมูลHRD!$B$7:$B$2007,B105),"ได้รับการพัฒนาแล้ว",IF(B105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6" spans="1:4" x14ac:dyDescent="0.6">
      <c r="A106" s="77">
        <v>102</v>
      </c>
      <c r="B106" s="78"/>
      <c r="C106" s="79"/>
      <c r="D106" s="80" t="str">
        <f>IF(COUNTIF(เก็บข้อมูลHRD!$B$7:$B$2007,B106),"ได้รับการพัฒนาแล้ว",IF(B106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7" spans="1:4" x14ac:dyDescent="0.6">
      <c r="A107" s="77">
        <v>103</v>
      </c>
      <c r="B107" s="78"/>
      <c r="C107" s="79"/>
      <c r="D107" s="80" t="str">
        <f>IF(COUNTIF(เก็บข้อมูลHRD!$B$7:$B$2007,B107),"ได้รับการพัฒนาแล้ว",IF(B107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8" spans="1:4" x14ac:dyDescent="0.6">
      <c r="A108" s="77">
        <v>104</v>
      </c>
      <c r="B108" s="78"/>
      <c r="C108" s="79"/>
      <c r="D108" s="80" t="str">
        <f>IF(COUNTIF(เก็บข้อมูลHRD!$B$7:$B$2007,B108),"ได้รับการพัฒนาแล้ว",IF(B108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9" spans="1:4" x14ac:dyDescent="0.6">
      <c r="A109" s="77">
        <v>105</v>
      </c>
      <c r="B109" s="78"/>
      <c r="C109" s="79"/>
      <c r="D109" s="80" t="str">
        <f>IF(COUNTIF(เก็บข้อมูลHRD!$B$7:$B$2007,B109),"ได้รับการพัฒนาแล้ว",IF(B109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0" spans="1:4" x14ac:dyDescent="0.6">
      <c r="A110" s="77">
        <v>106</v>
      </c>
      <c r="B110" s="78"/>
      <c r="C110" s="79"/>
      <c r="D110" s="80" t="str">
        <f>IF(COUNTIF(เก็บข้อมูลHRD!$B$7:$B$2007,B110),"ได้รับการพัฒนาแล้ว",IF(B110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1" spans="1:4" x14ac:dyDescent="0.6">
      <c r="A111" s="77">
        <v>107</v>
      </c>
      <c r="B111" s="78"/>
      <c r="C111" s="79"/>
      <c r="D111" s="80" t="str">
        <f>IF(COUNTIF(เก็บข้อมูลHRD!$B$7:$B$2007,B111),"ได้รับการพัฒนาแล้ว",IF(B111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2" spans="1:4" x14ac:dyDescent="0.6">
      <c r="A112" s="77">
        <v>108</v>
      </c>
      <c r="B112" s="78"/>
      <c r="C112" s="79"/>
      <c r="D112" s="80" t="str">
        <f>IF(COUNTIF(เก็บข้อมูลHRD!$B$7:$B$2007,B112),"ได้รับการพัฒนาแล้ว",IF(B112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3" spans="1:4" x14ac:dyDescent="0.6">
      <c r="A113" s="77">
        <v>109</v>
      </c>
      <c r="B113" s="78"/>
      <c r="C113" s="79"/>
      <c r="D113" s="80" t="str">
        <f>IF(COUNTIF(เก็บข้อมูลHRD!$B$7:$B$2007,B113),"ได้รับการพัฒนาแล้ว",IF(B113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4" spans="1:4" x14ac:dyDescent="0.6">
      <c r="A114" s="77">
        <v>110</v>
      </c>
      <c r="B114" s="78"/>
      <c r="C114" s="79"/>
      <c r="D114" s="80" t="str">
        <f>IF(COUNTIF(เก็บข้อมูลHRD!$B$7:$B$2007,B114),"ได้รับการพัฒนาแล้ว",IF(B114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5" spans="1:4" x14ac:dyDescent="0.6">
      <c r="A115" s="77">
        <v>111</v>
      </c>
      <c r="B115" s="78"/>
      <c r="C115" s="79"/>
      <c r="D115" s="80" t="str">
        <f>IF(COUNTIF(เก็บข้อมูลHRD!$B$7:$B$2007,B115),"ได้รับการพัฒนาแล้ว",IF(B115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6" spans="1:4" x14ac:dyDescent="0.6">
      <c r="A116" s="77">
        <v>112</v>
      </c>
      <c r="B116" s="78"/>
      <c r="C116" s="79"/>
      <c r="D116" s="80" t="str">
        <f>IF(COUNTIF(เก็บข้อมูลHRD!$B$7:$B$2007,B116),"ได้รับการพัฒนาแล้ว",IF(B116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7" spans="1:4" x14ac:dyDescent="0.6">
      <c r="A117" s="77">
        <v>113</v>
      </c>
      <c r="B117" s="78"/>
      <c r="C117" s="79"/>
      <c r="D117" s="80" t="str">
        <f>IF(COUNTIF(เก็บข้อมูลHRD!$B$7:$B$2007,B117),"ได้รับการพัฒนาแล้ว",IF(B117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8" spans="1:4" x14ac:dyDescent="0.6">
      <c r="A118" s="77">
        <v>114</v>
      </c>
      <c r="B118" s="78"/>
      <c r="C118" s="79"/>
      <c r="D118" s="80" t="str">
        <f>IF(COUNTIF(เก็บข้อมูลHRD!$B$7:$B$2007,B118),"ได้รับการพัฒนาแล้ว",IF(B118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9" spans="1:4" x14ac:dyDescent="0.6">
      <c r="A119" s="77">
        <v>115</v>
      </c>
      <c r="B119" s="78"/>
      <c r="C119" s="79"/>
      <c r="D119" s="80" t="str">
        <f>IF(COUNTIF(เก็บข้อมูลHRD!$B$7:$B$2007,B119),"ได้รับการพัฒนาแล้ว",IF(B119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0" spans="1:4" x14ac:dyDescent="0.6">
      <c r="A120" s="77">
        <v>116</v>
      </c>
      <c r="B120" s="78"/>
      <c r="C120" s="79"/>
      <c r="D120" s="80" t="str">
        <f>IF(COUNTIF(เก็บข้อมูลHRD!$B$7:$B$2007,B120),"ได้รับการพัฒนาแล้ว",IF(B120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1" spans="1:4" x14ac:dyDescent="0.6">
      <c r="A121" s="77">
        <v>117</v>
      </c>
      <c r="B121" s="78"/>
      <c r="C121" s="79"/>
      <c r="D121" s="80" t="str">
        <f>IF(COUNTIF(เก็บข้อมูลHRD!$B$7:$B$2007,B121),"ได้รับการพัฒนาแล้ว",IF(B121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2" spans="1:4" x14ac:dyDescent="0.6">
      <c r="A122" s="77">
        <v>118</v>
      </c>
      <c r="B122" s="78"/>
      <c r="C122" s="79"/>
      <c r="D122" s="80" t="str">
        <f>IF(COUNTIF(เก็บข้อมูลHRD!$B$7:$B$2007,B122),"ได้รับการพัฒนาแล้ว",IF(B122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3" spans="1:4" x14ac:dyDescent="0.6">
      <c r="A123" s="77">
        <v>119</v>
      </c>
      <c r="B123" s="78"/>
      <c r="C123" s="79"/>
      <c r="D123" s="80" t="str">
        <f>IF(COUNTIF(เก็บข้อมูลHRD!$B$7:$B$2007,B123),"ได้รับการพัฒนาแล้ว",IF(B123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4" spans="1:4" x14ac:dyDescent="0.6">
      <c r="A124" s="77">
        <v>120</v>
      </c>
      <c r="B124" s="78"/>
      <c r="C124" s="79"/>
      <c r="D124" s="80" t="str">
        <f>IF(COUNTIF(เก็บข้อมูลHRD!$B$7:$B$2007,B124),"ได้รับการพัฒนาแล้ว",IF(B124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5" spans="1:4" x14ac:dyDescent="0.6">
      <c r="A125" s="77">
        <v>121</v>
      </c>
      <c r="B125" s="78"/>
      <c r="C125" s="79"/>
      <c r="D125" s="80" t="str">
        <f>IF(COUNTIF(เก็บข้อมูลHRD!$B$7:$B$2007,B125),"ได้รับการพัฒนาแล้ว",IF(B125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6" spans="1:4" x14ac:dyDescent="0.6">
      <c r="A126" s="77">
        <v>122</v>
      </c>
      <c r="B126" s="78"/>
      <c r="C126" s="79"/>
      <c r="D126" s="80" t="str">
        <f>IF(COUNTIF(เก็บข้อมูลHRD!$B$7:$B$2007,B126),"ได้รับการพัฒนาแล้ว",IF(B126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7" spans="1:4" x14ac:dyDescent="0.6">
      <c r="A127" s="77">
        <v>123</v>
      </c>
      <c r="B127" s="78"/>
      <c r="C127" s="79"/>
      <c r="D127" s="80" t="str">
        <f>IF(COUNTIF(เก็บข้อมูลHRD!$B$7:$B$2007,B127),"ได้รับการพัฒนาแล้ว",IF(B127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8" spans="1:4" x14ac:dyDescent="0.6">
      <c r="A128" s="77">
        <v>124</v>
      </c>
      <c r="B128" s="78"/>
      <c r="C128" s="79"/>
      <c r="D128" s="80" t="str">
        <f>IF(COUNTIF(เก็บข้อมูลHRD!$B$7:$B$2007,B128),"ได้รับการพัฒนาแล้ว",IF(B128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9" spans="1:4" x14ac:dyDescent="0.6">
      <c r="A129" s="77">
        <v>125</v>
      </c>
      <c r="B129" s="78"/>
      <c r="C129" s="79"/>
      <c r="D129" s="80" t="str">
        <f>IF(COUNTIF(เก็บข้อมูลHRD!$B$7:$B$2007,B129),"ได้รับการพัฒนาแล้ว",IF(B129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0" spans="1:4" x14ac:dyDescent="0.6">
      <c r="A130" s="77">
        <v>126</v>
      </c>
      <c r="B130" s="78"/>
      <c r="C130" s="79"/>
      <c r="D130" s="80" t="str">
        <f>IF(COUNTIF(เก็บข้อมูลHRD!$B$7:$B$2007,B130),"ได้รับการพัฒนาแล้ว",IF(B130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1" spans="1:4" x14ac:dyDescent="0.6">
      <c r="A131" s="77">
        <v>127</v>
      </c>
      <c r="B131" s="78"/>
      <c r="C131" s="79"/>
      <c r="D131" s="80" t="str">
        <f>IF(COUNTIF(เก็บข้อมูลHRD!$B$7:$B$2007,B131),"ได้รับการพัฒนาแล้ว",IF(B131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2" spans="1:4" x14ac:dyDescent="0.6">
      <c r="A132" s="77">
        <v>128</v>
      </c>
      <c r="B132" s="78"/>
      <c r="C132" s="79"/>
      <c r="D132" s="80" t="str">
        <f>IF(COUNTIF(เก็บข้อมูลHRD!$B$7:$B$2007,B132),"ได้รับการพัฒนาแล้ว",IF(B132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3" spans="1:4" x14ac:dyDescent="0.6">
      <c r="A133" s="77">
        <v>129</v>
      </c>
      <c r="B133" s="78"/>
      <c r="C133" s="79"/>
      <c r="D133" s="80" t="str">
        <f>IF(COUNTIF(เก็บข้อมูลHRD!$B$7:$B$2007,B133),"ได้รับการพัฒนาแล้ว",IF(B133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4" spans="1:4" x14ac:dyDescent="0.6">
      <c r="A134" s="77">
        <v>130</v>
      </c>
      <c r="B134" s="78"/>
      <c r="C134" s="79"/>
      <c r="D134" s="80" t="str">
        <f>IF(COUNTIF(เก็บข้อมูลHRD!$B$7:$B$2007,B134),"ได้รับการพัฒนาแล้ว",IF(B134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5" spans="1:4" x14ac:dyDescent="0.6">
      <c r="A135" s="77">
        <v>131</v>
      </c>
      <c r="B135" s="78"/>
      <c r="C135" s="79"/>
      <c r="D135" s="80" t="str">
        <f>IF(COUNTIF(เก็บข้อมูลHRD!$B$7:$B$2007,B135),"ได้รับการพัฒนาแล้ว",IF(B135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6" spans="1:4" x14ac:dyDescent="0.6">
      <c r="A136" s="77">
        <v>132</v>
      </c>
      <c r="B136" s="78"/>
      <c r="C136" s="79"/>
      <c r="D136" s="80" t="str">
        <f>IF(COUNTIF(เก็บข้อมูลHRD!$B$7:$B$2007,B136),"ได้รับการพัฒนาแล้ว",IF(B136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7" spans="1:4" x14ac:dyDescent="0.6">
      <c r="A137" s="77">
        <v>133</v>
      </c>
      <c r="B137" s="78"/>
      <c r="C137" s="79"/>
      <c r="D137" s="80" t="str">
        <f>IF(COUNTIF(เก็บข้อมูลHRD!$B$7:$B$2007,B137),"ได้รับการพัฒนาแล้ว",IF(B137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8" spans="1:4" x14ac:dyDescent="0.6">
      <c r="A138" s="77">
        <v>134</v>
      </c>
      <c r="B138" s="78"/>
      <c r="C138" s="79"/>
      <c r="D138" s="80" t="str">
        <f>IF(COUNTIF(เก็บข้อมูลHRD!$B$7:$B$2007,B138),"ได้รับการพัฒนาแล้ว",IF(B138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9" spans="1:4" x14ac:dyDescent="0.6">
      <c r="A139" s="77">
        <v>135</v>
      </c>
      <c r="B139" s="78"/>
      <c r="C139" s="79"/>
      <c r="D139" s="80" t="str">
        <f>IF(COUNTIF(เก็บข้อมูลHRD!$B$7:$B$2007,B139),"ได้รับการพัฒนาแล้ว",IF(B139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0" spans="1:4" x14ac:dyDescent="0.6">
      <c r="A140" s="77">
        <v>136</v>
      </c>
      <c r="B140" s="78"/>
      <c r="C140" s="79"/>
      <c r="D140" s="80" t="str">
        <f>IF(COUNTIF(เก็บข้อมูลHRD!$B$7:$B$2007,B140),"ได้รับการพัฒนาแล้ว",IF(B140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1" spans="1:4" x14ac:dyDescent="0.6">
      <c r="A141" s="77">
        <v>137</v>
      </c>
      <c r="B141" s="78"/>
      <c r="C141" s="79"/>
      <c r="D141" s="80" t="str">
        <f>IF(COUNTIF(เก็บข้อมูลHRD!$B$7:$B$2007,B141),"ได้รับการพัฒนาแล้ว",IF(B141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2" spans="1:4" x14ac:dyDescent="0.6">
      <c r="A142" s="77">
        <v>138</v>
      </c>
      <c r="B142" s="78"/>
      <c r="C142" s="79"/>
      <c r="D142" s="80" t="str">
        <f>IF(COUNTIF(เก็บข้อมูลHRD!$B$7:$B$2007,B142),"ได้รับการพัฒนาแล้ว",IF(B142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3" spans="1:4" x14ac:dyDescent="0.6">
      <c r="A143" s="77">
        <v>139</v>
      </c>
      <c r="B143" s="78"/>
      <c r="C143" s="79"/>
      <c r="D143" s="80" t="str">
        <f>IF(COUNTIF(เก็บข้อมูลHRD!$B$7:$B$2007,B143),"ได้รับการพัฒนาแล้ว",IF(B143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4" spans="1:4" x14ac:dyDescent="0.6">
      <c r="A144" s="77">
        <v>140</v>
      </c>
      <c r="B144" s="78"/>
      <c r="C144" s="79"/>
      <c r="D144" s="80" t="str">
        <f>IF(COUNTIF(เก็บข้อมูลHRD!$B$7:$B$2007,B144),"ได้รับการพัฒนาแล้ว",IF(B144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5" spans="1:4" x14ac:dyDescent="0.6">
      <c r="A145" s="77">
        <v>141</v>
      </c>
      <c r="B145" s="78"/>
      <c r="C145" s="79"/>
      <c r="D145" s="80" t="str">
        <f>IF(COUNTIF(เก็บข้อมูลHRD!$B$7:$B$2007,B145),"ได้รับการพัฒนาแล้ว",IF(B145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6" spans="1:4" x14ac:dyDescent="0.6">
      <c r="A146" s="77">
        <v>142</v>
      </c>
      <c r="B146" s="78"/>
      <c r="C146" s="79"/>
      <c r="D146" s="80" t="str">
        <f>IF(COUNTIF(เก็บข้อมูลHRD!$B$7:$B$2007,B146),"ได้รับการพัฒนาแล้ว",IF(B146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7" spans="1:4" x14ac:dyDescent="0.6">
      <c r="A147" s="77">
        <v>143</v>
      </c>
      <c r="B147" s="78"/>
      <c r="C147" s="79"/>
      <c r="D147" s="80" t="str">
        <f>IF(COUNTIF(เก็บข้อมูลHRD!$B$7:$B$2007,B147),"ได้รับการพัฒนาแล้ว",IF(B147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8" spans="1:4" x14ac:dyDescent="0.6">
      <c r="A148" s="77">
        <v>144</v>
      </c>
      <c r="B148" s="78"/>
      <c r="C148" s="79"/>
      <c r="D148" s="80" t="str">
        <f>IF(COUNTIF(เก็บข้อมูลHRD!$B$7:$B$2007,B148),"ได้รับการพัฒนาแล้ว",IF(B148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9" spans="1:4" x14ac:dyDescent="0.6">
      <c r="A149" s="77">
        <v>145</v>
      </c>
      <c r="B149" s="78"/>
      <c r="C149" s="79"/>
      <c r="D149" s="80" t="str">
        <f>IF(COUNTIF(เก็บข้อมูลHRD!$B$7:$B$2007,B149),"ได้รับการพัฒนาแล้ว",IF(B149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0" spans="1:4" x14ac:dyDescent="0.6">
      <c r="A150" s="77">
        <v>146</v>
      </c>
      <c r="B150" s="78"/>
      <c r="C150" s="79"/>
      <c r="D150" s="80" t="str">
        <f>IF(COUNTIF(เก็บข้อมูลHRD!$B$7:$B$2007,B150),"ได้รับการพัฒนาแล้ว",IF(B150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1" spans="1:4" x14ac:dyDescent="0.6">
      <c r="A151" s="77">
        <v>147</v>
      </c>
      <c r="B151" s="78"/>
      <c r="C151" s="79"/>
      <c r="D151" s="80" t="str">
        <f>IF(COUNTIF(เก็บข้อมูลHRD!$B$7:$B$2007,B151),"ได้รับการพัฒนาแล้ว",IF(B151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2" spans="1:4" x14ac:dyDescent="0.6">
      <c r="A152" s="77">
        <v>148</v>
      </c>
      <c r="B152" s="78"/>
      <c r="C152" s="79"/>
      <c r="D152" s="80" t="str">
        <f>IF(COUNTIF(เก็บข้อมูลHRD!$B$7:$B$2007,B152),"ได้รับการพัฒนาแล้ว",IF(B152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3" spans="1:4" x14ac:dyDescent="0.6">
      <c r="A153" s="77">
        <v>149</v>
      </c>
      <c r="B153" s="78"/>
      <c r="C153" s="79"/>
      <c r="D153" s="80" t="str">
        <f>IF(COUNTIF(เก็บข้อมูลHRD!$B$7:$B$2007,B153),"ได้รับการพัฒนาแล้ว",IF(B153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4" spans="1:4" x14ac:dyDescent="0.6">
      <c r="A154" s="77">
        <v>150</v>
      </c>
      <c r="B154" s="78"/>
      <c r="C154" s="79"/>
      <c r="D154" s="80" t="str">
        <f>IF(COUNTIF(เก็บข้อมูลHRD!$B$7:$B$2007,B154),"ได้รับการพัฒนาแล้ว",IF(B154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</sheetData>
  <sheetProtection selectLockedCells="1"/>
  <autoFilter ref="A4:D4" xr:uid="{B5E954F9-B7A3-4CEE-B7D6-AF1F6F72B35C}"/>
  <mergeCells count="3">
    <mergeCell ref="A3:D3"/>
    <mergeCell ref="A1:D1"/>
    <mergeCell ref="A2:D2"/>
  </mergeCells>
  <phoneticPr fontId="11" type="noConversion"/>
  <conditionalFormatting sqref="D4:D1048576">
    <cfRule type="containsText" dxfId="2" priority="1" operator="containsText" text="ยังไม่ได้รับการพัฒนา">
      <formula>NOT(ISERROR(SEARCH("ยังไม่ได้รับการพัฒนา",D4)))</formula>
    </cfRule>
    <cfRule type="containsText" dxfId="1" priority="2" operator="containsText" text="ยังไม่ได้รับการพัฒนา&#10;ทั้งปีงบประมาณ">
      <formula>NOT(ISERROR(SEARCH("ยังไม่ได้รับการพัฒนา
ทั้งปีงบประมาณ",D4)))</formula>
    </cfRule>
    <cfRule type="containsText" dxfId="0" priority="3" operator="containsText" text="ได้รับการพัฒนาแล้ว">
      <formula>NOT(ISERROR(SEARCH("ได้รับการพัฒนาแล้ว",D4)))</formula>
    </cfRule>
  </conditionalFormatting>
  <pageMargins left="0.11811023622047245" right="0.11811023622047245" top="0.15748031496062992" bottom="0.15748031496062992" header="0.11811023622047245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3</vt:i4>
      </vt:variant>
    </vt:vector>
  </HeadingPairs>
  <TitlesOfParts>
    <vt:vector size="8" baseType="lpstr">
      <vt:lpstr>เก็บข้อมูลHRD</vt:lpstr>
      <vt:lpstr>รอบ1</vt:lpstr>
      <vt:lpstr>รอบ2</vt:lpstr>
      <vt:lpstr>สรุปผลHRD</vt:lpstr>
      <vt:lpstr>ตรวจสอบชื่อผู้ยังไม่ได้รับพัฒนา</vt:lpstr>
      <vt:lpstr>เก็บข้อมูลHRD!Print_Area</vt:lpstr>
      <vt:lpstr>สรุปผลHRD!Print_Area</vt:lpstr>
      <vt:lpstr>เก็บข้อมูลHRD!Print_Titles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Admin</cp:lastModifiedBy>
  <cp:lastPrinted>2019-12-06T09:04:01Z</cp:lastPrinted>
  <dcterms:created xsi:type="dcterms:W3CDTF">2019-10-21T02:57:05Z</dcterms:created>
  <dcterms:modified xsi:type="dcterms:W3CDTF">2024-10-02T08:29:29Z</dcterms:modified>
</cp:coreProperties>
</file>